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000" yWindow="-420" windowWidth="24800" windowHeight="16700" tabRatio="500"/>
  </bookViews>
  <sheets>
    <sheet name="Questions" sheetId="1" r:id="rId1"/>
    <sheet name="Key" sheetId="2" r:id="rId2"/>
  </sheets>
  <calcPr calcId="130404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58" i="2"/>
  <c r="G60"/>
  <c r="E60"/>
  <c r="E54"/>
  <c r="G58"/>
  <c r="D56"/>
  <c r="G54"/>
  <c r="H45"/>
  <c r="H44"/>
  <c r="G45"/>
  <c r="G44"/>
  <c r="F45"/>
  <c r="F44"/>
  <c r="E31"/>
  <c r="E35"/>
  <c r="G35"/>
  <c r="G37"/>
  <c r="E37"/>
  <c r="G31"/>
  <c r="F24"/>
  <c r="F23"/>
  <c r="G19"/>
  <c r="E19"/>
  <c r="E17"/>
  <c r="G17"/>
  <c r="G13"/>
  <c r="E13"/>
  <c r="H3"/>
  <c r="H2"/>
  <c r="G3"/>
  <c r="G2"/>
  <c r="F3"/>
  <c r="F2"/>
  <c r="E19" i="1"/>
  <c r="E18"/>
</calcChain>
</file>

<file path=xl/sharedStrings.xml><?xml version="1.0" encoding="utf-8"?>
<sst xmlns="http://schemas.openxmlformats.org/spreadsheetml/2006/main" count="85" uniqueCount="56">
  <si>
    <t xml:space="preserve">       Is there an arbitrage possible with these quotes?  If so, demonstrate how you can make arbitrage profits.</t>
    <phoneticPr fontId="1" type="noConversion"/>
  </si>
  <si>
    <t>For Quiz problems you may assume that any 6-month period is exactly one-half of a year.</t>
    <phoneticPr fontId="1" type="noConversion"/>
  </si>
  <si>
    <t xml:space="preserve">  This is because shorting the noteis like selling $1 in 6 months today for 98.04 cents and the bond lets me buy that for 97.88 cents.</t>
    <phoneticPr fontId="1" type="noConversion"/>
  </si>
  <si>
    <t xml:space="preserve">    Also buying the bond I earn 4.3% interest over the next 6 months,  by shorting the STRIPS I borrow at the rate of 3.9% over that period.</t>
    <phoneticPr fontId="1" type="noConversion"/>
  </si>
  <si>
    <t>This anchors the value we want to pay in 6 months to close the short position in the note.</t>
    <phoneticPr fontId="1" type="noConversion"/>
  </si>
  <si>
    <t xml:space="preserve"> par value of the note</t>
    <phoneticPr fontId="1" type="noConversion"/>
  </si>
  <si>
    <t>So we have to short-sell:</t>
    <phoneticPr fontId="1" type="noConversion"/>
  </si>
  <si>
    <t>This amount of the note's Timeline:</t>
    <phoneticPr fontId="1" type="noConversion"/>
  </si>
  <si>
    <t>Net Cash Flows:</t>
    <phoneticPr fontId="1" type="noConversion"/>
  </si>
  <si>
    <t xml:space="preserve">  This is an arbitrage since we net a positive cash flow today, and the long and short positions are self-liquidating in 6 months.</t>
    <phoneticPr fontId="1" type="noConversion"/>
  </si>
  <si>
    <t>3.</t>
    <phoneticPr fontId="1" type="noConversion"/>
  </si>
  <si>
    <t>2. Same scenario with wider spreads:</t>
    <phoneticPr fontId="1" type="noConversion"/>
  </si>
  <si>
    <t>1.</t>
    <phoneticPr fontId="1" type="noConversion"/>
  </si>
  <si>
    <t>1. Today is November 15, 2019.  The May 15 2020 STRIPS is trading 97.33 bid, 97.40 asked.</t>
    <phoneticPr fontId="1" type="noConversion"/>
  </si>
  <si>
    <t xml:space="preserve">     The quotes on the 5.5% May 15 2020 bond are 99.75 bid, 99.8125 asked.</t>
    <phoneticPr fontId="1" type="noConversion"/>
  </si>
  <si>
    <t>MidPt</t>
    <phoneticPr fontId="1" type="noConversion"/>
  </si>
  <si>
    <t>As noted, the spread midpoints are unchanged.  So the direction of trades would be the same as in the base case.</t>
    <phoneticPr fontId="1" type="noConversion"/>
  </si>
  <si>
    <t>In this case the relative prices based on the midpoints of the bid-ask spreads are unchanged, but now</t>
    <phoneticPr fontId="1" type="noConversion"/>
  </si>
  <si>
    <t xml:space="preserve">    we cannot make an arb trade because the transaction costs are too high.</t>
    <phoneticPr fontId="1" type="noConversion"/>
  </si>
  <si>
    <t>3. Today is August 15, 2019.  You see the following two securities trading on Bloomberg:</t>
    <phoneticPr fontId="1" type="noConversion"/>
  </si>
  <si>
    <t>3% Feb 15, 2020 note</t>
  </si>
  <si>
    <t>3% Feb 15, 2020 note</t>
    <phoneticPr fontId="1" type="noConversion"/>
  </si>
  <si>
    <t>9% Feb 15, 2020 bond</t>
  </si>
  <si>
    <t>9% Feb 15, 2020 bond</t>
    <phoneticPr fontId="1" type="noConversion"/>
  </si>
  <si>
    <t>So in light of the discount factors and yields we can not say whether arbitrage is possible but if it is it would involve buying the bond and short-selling the note.</t>
    <phoneticPr fontId="1" type="noConversion"/>
  </si>
  <si>
    <t xml:space="preserve">  This is because shorting the STRIPS is like selling $1 in 6 months today for 97.365 cents and the bond lets me buy that for 97.11 cents.</t>
    <phoneticPr fontId="1" type="noConversion"/>
  </si>
  <si>
    <t xml:space="preserve">    Also buying the bond I earn 5.86% interest over the next 6 months,  by shorting the STRIPS I borrow at the rate of 5.34% over that period.</t>
    <phoneticPr fontId="1" type="noConversion"/>
  </si>
  <si>
    <t>Trade:</t>
    <phoneticPr fontId="1" type="noConversion"/>
  </si>
  <si>
    <t>Arbitrary par value of long position:</t>
    <phoneticPr fontId="1" type="noConversion"/>
  </si>
  <si>
    <t>100 million dollars:</t>
    <phoneticPr fontId="1" type="noConversion"/>
  </si>
  <si>
    <t>Buy this par value of the bond: Time line:</t>
    <phoneticPr fontId="1" type="noConversion"/>
  </si>
  <si>
    <t>Today</t>
    <phoneticPr fontId="1" type="noConversion"/>
  </si>
  <si>
    <t>6 months</t>
    <phoneticPr fontId="1" type="noConversion"/>
  </si>
  <si>
    <t xml:space="preserve">    &lt; ----- &gt;</t>
    <phoneticPr fontId="1" type="noConversion"/>
  </si>
  <si>
    <t>Sell the STRIPS with 6-month value of the bond position:</t>
    <phoneticPr fontId="1" type="noConversion"/>
  </si>
  <si>
    <t>Total Cash Flows:</t>
    <phoneticPr fontId="1" type="noConversion"/>
  </si>
  <si>
    <t xml:space="preserve">So yes there is an arbitrage.  </t>
    <phoneticPr fontId="1" type="noConversion"/>
  </si>
  <si>
    <t xml:space="preserve">    </t>
    <phoneticPr fontId="1" type="noConversion"/>
  </si>
  <si>
    <t>2. Suppose that the bid-ask spreads were larger in the above problem, with spread midpoints unchanged, as follows:</t>
    <phoneticPr fontId="1" type="noConversion"/>
  </si>
  <si>
    <t>Bid</t>
    <phoneticPr fontId="1" type="noConversion"/>
  </si>
  <si>
    <t>Ask</t>
    <phoneticPr fontId="1" type="noConversion"/>
  </si>
  <si>
    <t>STRIPS</t>
  </si>
  <si>
    <t>STRIPS</t>
    <phoneticPr fontId="1" type="noConversion"/>
  </si>
  <si>
    <t>5.5% Bond</t>
    <phoneticPr fontId="1" type="noConversion"/>
  </si>
  <si>
    <t>Bid</t>
    <phoneticPr fontId="1" type="noConversion"/>
  </si>
  <si>
    <t>Quiz 4 will not have any securities with more than 1 future cash flow.</t>
    <phoneticPr fontId="1" type="noConversion"/>
  </si>
  <si>
    <t>Here are some examples of the type of problems it will have.</t>
    <phoneticPr fontId="1" type="noConversion"/>
  </si>
  <si>
    <t>STRIPS:</t>
    <phoneticPr fontId="1" type="noConversion"/>
  </si>
  <si>
    <t>Bid:</t>
    <phoneticPr fontId="1" type="noConversion"/>
  </si>
  <si>
    <t>Ask:</t>
    <phoneticPr fontId="1" type="noConversion"/>
  </si>
  <si>
    <t>5.5% Bond</t>
  </si>
  <si>
    <t>5.5% Bond</t>
    <phoneticPr fontId="1" type="noConversion"/>
  </si>
  <si>
    <t>Spread Midpt</t>
    <phoneticPr fontId="1" type="noConversion"/>
  </si>
  <si>
    <t>df</t>
    <phoneticPr fontId="1" type="noConversion"/>
  </si>
  <si>
    <t>ytm</t>
    <phoneticPr fontId="1" type="noConversion"/>
  </si>
  <si>
    <t>So in light of the discount factors and yields we can not say whether arbitrage is possible but if it is it would involve buying the bond and short-selling the STRIPS.</t>
    <phoneticPr fontId="1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</si>
</sst>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#,##0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0" fontId="0" fillId="0" borderId="0" xfId="0"/>
    <xf numFmtId="0" fontId="0" fillId="0" borderId="0" xfId="0" quotePrefix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alcChain" Target="calcChain.xml"/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20"/>
  <sheetViews>
    <sheetView tabSelected="1" zoomScale="150" workbookViewId="0">
      <selection activeCell="A22" sqref="A22"/>
    </sheetView>
  </sheetViews>
  <sheetFormatPr baseColWidth="10" defaultRowHeight="13"/>
  <sheetData>
    <row r="1" spans="1:4">
      <c r="A1" t="s">
        <v>45</v>
      </c>
    </row>
    <row r="2" spans="1:4">
      <c r="A2" t="s">
        <v>46</v>
      </c>
    </row>
    <row r="4" spans="1:4">
      <c r="B4" t="s">
        <v>1</v>
      </c>
    </row>
    <row r="6" spans="1:4">
      <c r="A6" t="s">
        <v>13</v>
      </c>
    </row>
    <row r="7" spans="1:4">
      <c r="A7" t="s">
        <v>14</v>
      </c>
    </row>
    <row r="9" spans="1:4">
      <c r="A9" t="s">
        <v>0</v>
      </c>
    </row>
    <row r="11" spans="1:4">
      <c r="A11" t="s">
        <v>38</v>
      </c>
    </row>
    <row r="12" spans="1:4">
      <c r="A12" t="s">
        <v>37</v>
      </c>
      <c r="C12" s="4" t="s">
        <v>39</v>
      </c>
      <c r="D12" s="4" t="s">
        <v>40</v>
      </c>
    </row>
    <row r="13" spans="1:4">
      <c r="B13" t="s">
        <v>42</v>
      </c>
      <c r="C13">
        <v>97.22</v>
      </c>
      <c r="D13">
        <v>97.51</v>
      </c>
    </row>
    <row r="14" spans="1:4">
      <c r="B14" t="s">
        <v>43</v>
      </c>
      <c r="C14">
        <v>99.66</v>
      </c>
      <c r="D14">
        <v>99.902500000000003</v>
      </c>
    </row>
    <row r="16" spans="1:4">
      <c r="A16" t="s">
        <v>19</v>
      </c>
    </row>
    <row r="17" spans="1:5">
      <c r="D17" s="4" t="s">
        <v>44</v>
      </c>
      <c r="E17" s="4" t="s">
        <v>40</v>
      </c>
    </row>
    <row r="18" spans="1:5">
      <c r="B18" t="s">
        <v>21</v>
      </c>
      <c r="D18">
        <v>99.5</v>
      </c>
      <c r="E18">
        <f>D18+1/32</f>
        <v>99.53125</v>
      </c>
    </row>
    <row r="19" spans="1:5">
      <c r="B19" t="s">
        <v>23</v>
      </c>
      <c r="D19">
        <v>102.25</v>
      </c>
      <c r="E19">
        <f>D19+1/16</f>
        <v>102.3125</v>
      </c>
    </row>
    <row r="20" spans="1:5">
      <c r="A20" t="s">
        <v>0</v>
      </c>
    </row>
  </sheetData>
  <sheetCalcPr fullCalcOnLoad="1"/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61"/>
  <sheetViews>
    <sheetView workbookViewId="0">
      <selection activeCell="B40" sqref="B40"/>
    </sheetView>
  </sheetViews>
  <sheetFormatPr baseColWidth="10" defaultRowHeight="13"/>
  <cols>
    <col min="5" max="5" width="11" bestFit="1" customWidth="1"/>
    <col min="7" max="7" width="11" bestFit="1" customWidth="1"/>
  </cols>
  <sheetData>
    <row r="1" spans="1:8">
      <c r="A1" s="3" t="s">
        <v>12</v>
      </c>
      <c r="F1" t="s">
        <v>52</v>
      </c>
      <c r="G1" t="s">
        <v>53</v>
      </c>
      <c r="H1" t="s">
        <v>54</v>
      </c>
    </row>
    <row r="2" spans="1:8">
      <c r="A2" t="s">
        <v>47</v>
      </c>
      <c r="B2" t="s">
        <v>48</v>
      </c>
      <c r="C2">
        <v>97.33</v>
      </c>
      <c r="D2" t="s">
        <v>49</v>
      </c>
      <c r="E2">
        <v>97.4</v>
      </c>
      <c r="F2">
        <f>0.5*(C2+E2)</f>
        <v>97.365000000000009</v>
      </c>
      <c r="G2">
        <f>F2/100</f>
        <v>0.97365000000000013</v>
      </c>
      <c r="H2">
        <f>LN(100/F2)/0.5</f>
        <v>5.3406765669099285E-2</v>
      </c>
    </row>
    <row r="3" spans="1:8">
      <c r="A3" t="s">
        <v>51</v>
      </c>
      <c r="B3">
        <v>5.5E-2</v>
      </c>
      <c r="C3">
        <v>99.75</v>
      </c>
      <c r="E3">
        <v>99.8125</v>
      </c>
      <c r="F3">
        <f>0.5*(C3+E3)</f>
        <v>99.78125</v>
      </c>
      <c r="G3">
        <f>F3/(100*(1+0.5*B3))</f>
        <v>0.97110705596107039</v>
      </c>
      <c r="H3">
        <f>LN(100*(1+0.5*B3)/F3)/0.5</f>
        <v>5.8637126922577179E-2</v>
      </c>
    </row>
    <row r="5" spans="1:8">
      <c r="A5" t="s">
        <v>55</v>
      </c>
    </row>
    <row r="6" spans="1:8">
      <c r="A6" t="s">
        <v>25</v>
      </c>
    </row>
    <row r="7" spans="1:8">
      <c r="A7" t="s">
        <v>26</v>
      </c>
    </row>
    <row r="9" spans="1:8">
      <c r="A9" t="s">
        <v>27</v>
      </c>
    </row>
    <row r="10" spans="1:8">
      <c r="B10" t="s">
        <v>28</v>
      </c>
      <c r="E10" t="s">
        <v>29</v>
      </c>
      <c r="G10" s="1">
        <v>100000000</v>
      </c>
    </row>
    <row r="11" spans="1:8">
      <c r="B11" t="s">
        <v>30</v>
      </c>
    </row>
    <row r="12" spans="1:8">
      <c r="E12" s="1" t="s">
        <v>31</v>
      </c>
      <c r="G12" t="s">
        <v>32</v>
      </c>
    </row>
    <row r="13" spans="1:8">
      <c r="E13" s="1">
        <f>-E3/100*G10</f>
        <v>-99812500</v>
      </c>
      <c r="F13" t="s">
        <v>33</v>
      </c>
      <c r="G13" s="1">
        <f>G10*(1+0.5*B3)</f>
        <v>102750000.00000001</v>
      </c>
    </row>
    <row r="14" spans="1:8">
      <c r="B14" s="1"/>
      <c r="C14" s="1"/>
      <c r="D14" s="1"/>
      <c r="E14" s="1"/>
      <c r="F14" s="1"/>
      <c r="G14" s="1"/>
    </row>
    <row r="15" spans="1:8">
      <c r="B15" s="1" t="s">
        <v>34</v>
      </c>
    </row>
    <row r="17" spans="1:7">
      <c r="E17" s="1">
        <f>-C2/100*G17</f>
        <v>100006575.00000001</v>
      </c>
      <c r="F17" t="s">
        <v>33</v>
      </c>
      <c r="G17" s="1">
        <f>-G13</f>
        <v>-102750000.00000001</v>
      </c>
    </row>
    <row r="19" spans="1:7">
      <c r="C19" t="s">
        <v>35</v>
      </c>
      <c r="E19" s="1">
        <f>E13+E17</f>
        <v>194075.0000000149</v>
      </c>
      <c r="F19" t="s">
        <v>33</v>
      </c>
      <c r="G19" s="1">
        <f>G13+G17</f>
        <v>0</v>
      </c>
    </row>
    <row r="20" spans="1:7">
      <c r="B20" t="s">
        <v>36</v>
      </c>
    </row>
    <row r="22" spans="1:7">
      <c r="A22" t="s">
        <v>11</v>
      </c>
      <c r="D22" t="s">
        <v>44</v>
      </c>
      <c r="E22" t="s">
        <v>40</v>
      </c>
      <c r="F22" t="s">
        <v>15</v>
      </c>
    </row>
    <row r="23" spans="1:7">
      <c r="C23" t="s">
        <v>41</v>
      </c>
      <c r="D23">
        <v>97.22</v>
      </c>
      <c r="E23">
        <v>97.51</v>
      </c>
      <c r="F23">
        <f>0.5*(D23+E23)</f>
        <v>97.365000000000009</v>
      </c>
    </row>
    <row r="24" spans="1:7">
      <c r="C24" t="s">
        <v>50</v>
      </c>
      <c r="D24">
        <v>99.66</v>
      </c>
      <c r="E24">
        <v>99.902500000000003</v>
      </c>
      <c r="F24">
        <f>0.5*(D24+E24)</f>
        <v>99.78125</v>
      </c>
      <c r="G24">
        <v>5.5E-2</v>
      </c>
    </row>
    <row r="26" spans="1:7">
      <c r="A26" t="s">
        <v>16</v>
      </c>
    </row>
    <row r="28" spans="1:7">
      <c r="B28" t="s">
        <v>28</v>
      </c>
      <c r="E28" t="s">
        <v>29</v>
      </c>
      <c r="G28" s="1">
        <v>100000000</v>
      </c>
    </row>
    <row r="29" spans="1:7">
      <c r="B29" t="s">
        <v>30</v>
      </c>
    </row>
    <row r="30" spans="1:7">
      <c r="E30" s="1" t="s">
        <v>31</v>
      </c>
      <c r="G30" t="s">
        <v>32</v>
      </c>
    </row>
    <row r="31" spans="1:7">
      <c r="E31" s="1">
        <f>-G28*E24/100</f>
        <v>-99902500</v>
      </c>
      <c r="F31" t="s">
        <v>33</v>
      </c>
      <c r="G31" s="1">
        <f>G28*(1+0.5*G24)</f>
        <v>102750000.00000001</v>
      </c>
    </row>
    <row r="33" spans="1:8">
      <c r="B33" s="1" t="s">
        <v>34</v>
      </c>
    </row>
    <row r="35" spans="1:8">
      <c r="E35" s="1">
        <f>-G35*D23/100</f>
        <v>99893550.000000015</v>
      </c>
      <c r="F35" t="s">
        <v>33</v>
      </c>
      <c r="G35" s="1">
        <f>-G31</f>
        <v>-102750000.00000001</v>
      </c>
    </row>
    <row r="37" spans="1:8">
      <c r="C37" t="s">
        <v>35</v>
      </c>
      <c r="E37" s="1">
        <f>E31+E35</f>
        <v>-8949.9999999850988</v>
      </c>
      <c r="F37" t="s">
        <v>33</v>
      </c>
      <c r="G37" s="1">
        <f>G31+G35</f>
        <v>0</v>
      </c>
    </row>
    <row r="38" spans="1:8">
      <c r="B38" t="s">
        <v>17</v>
      </c>
    </row>
    <row r="39" spans="1:8">
      <c r="B39" t="s">
        <v>18</v>
      </c>
    </row>
    <row r="43" spans="1:8">
      <c r="A43" s="3" t="s">
        <v>10</v>
      </c>
      <c r="D43" t="s">
        <v>44</v>
      </c>
      <c r="E43" t="s">
        <v>40</v>
      </c>
      <c r="F43" t="s">
        <v>15</v>
      </c>
      <c r="G43" t="s">
        <v>53</v>
      </c>
      <c r="H43" t="s">
        <v>54</v>
      </c>
    </row>
    <row r="44" spans="1:8">
      <c r="A44">
        <v>0.03</v>
      </c>
      <c r="B44" s="2" t="s">
        <v>20</v>
      </c>
      <c r="C44" s="2"/>
      <c r="D44">
        <v>99.5</v>
      </c>
      <c r="E44">
        <v>99.53125</v>
      </c>
      <c r="F44">
        <f>0.5*(D44+E44)</f>
        <v>99.515625</v>
      </c>
      <c r="G44">
        <f>F44/(100*(1+0.5*A44))</f>
        <v>0.9804495073891627</v>
      </c>
      <c r="H44">
        <f>2*LN((100*(1+0.5*A44))/F44)</f>
        <v>3.9488262940296059E-2</v>
      </c>
    </row>
    <row r="45" spans="1:8">
      <c r="A45">
        <v>0.09</v>
      </c>
      <c r="B45" s="2" t="s">
        <v>22</v>
      </c>
      <c r="C45" s="2"/>
      <c r="D45">
        <v>102.25</v>
      </c>
      <c r="E45">
        <v>102.3125</v>
      </c>
      <c r="F45">
        <f>0.5*(D45+E45)</f>
        <v>102.28125</v>
      </c>
      <c r="G45">
        <f>F45/(100*(1+0.5*A45))</f>
        <v>0.97876794258373201</v>
      </c>
      <c r="H45">
        <f>2*LN((100*(1+0.5*A45))/F45)</f>
        <v>4.2921399406823574E-2</v>
      </c>
    </row>
    <row r="47" spans="1:8">
      <c r="A47" t="s">
        <v>24</v>
      </c>
    </row>
    <row r="48" spans="1:8">
      <c r="A48" t="s">
        <v>2</v>
      </c>
    </row>
    <row r="49" spans="1:7">
      <c r="A49" t="s">
        <v>3</v>
      </c>
    </row>
    <row r="51" spans="1:7">
      <c r="B51" t="s">
        <v>28</v>
      </c>
      <c r="E51" t="s">
        <v>29</v>
      </c>
      <c r="G51" s="1">
        <v>100000000</v>
      </c>
    </row>
    <row r="52" spans="1:7">
      <c r="B52" t="s">
        <v>30</v>
      </c>
    </row>
    <row r="53" spans="1:7">
      <c r="E53" s="1" t="s">
        <v>31</v>
      </c>
      <c r="G53" t="s">
        <v>32</v>
      </c>
    </row>
    <row r="54" spans="1:7">
      <c r="E54" s="1">
        <f>-G51*E45/100</f>
        <v>-102312500</v>
      </c>
      <c r="F54" t="s">
        <v>33</v>
      </c>
      <c r="G54" s="1">
        <f>G51*(1+0.5*A45)</f>
        <v>104500000</v>
      </c>
    </row>
    <row r="55" spans="1:7">
      <c r="B55" t="s">
        <v>4</v>
      </c>
    </row>
    <row r="56" spans="1:7">
      <c r="B56" t="s">
        <v>6</v>
      </c>
      <c r="D56" s="1">
        <f>G54/(1+0.5*A44)</f>
        <v>102955665.02463055</v>
      </c>
      <c r="E56" t="s">
        <v>5</v>
      </c>
    </row>
    <row r="57" spans="1:7">
      <c r="B57" t="s">
        <v>7</v>
      </c>
    </row>
    <row r="58" spans="1:7">
      <c r="E58" s="1">
        <f>D56*D44/100</f>
        <v>102440886.69950739</v>
      </c>
      <c r="F58" t="s">
        <v>33</v>
      </c>
      <c r="G58" s="1">
        <f>-D56*(1+0.5*A44)</f>
        <v>-104500000</v>
      </c>
    </row>
    <row r="60" spans="1:7">
      <c r="C60" t="s">
        <v>8</v>
      </c>
      <c r="E60" s="1">
        <f>E54+E58</f>
        <v>128386.69950738549</v>
      </c>
      <c r="F60" t="s">
        <v>33</v>
      </c>
      <c r="G60" s="1">
        <f>G54+G58</f>
        <v>0</v>
      </c>
    </row>
    <row r="61" spans="1:7">
      <c r="C61" t="s">
        <v>9</v>
      </c>
    </row>
  </sheetData>
  <sheetCalcPr fullCalcOnLoad="1"/>
  <mergeCells count="2">
    <mergeCell ref="B44:C44"/>
    <mergeCell ref="B45:C45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Questions</vt:lpstr>
      <vt:lpstr>Key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2018-11-08T21:35:34Z</dcterms:created>
  <dcterms:modified xsi:type="dcterms:W3CDTF">2018-11-08T23:59:55Z</dcterms:modified>
</cp:coreProperties>
</file>