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1700" yWindow="-420" windowWidth="24800" windowHeight="16760" tabRatio="500"/>
  </bookViews>
  <sheets>
    <sheet name="PS" sheetId="1" r:id="rId1"/>
    <sheet name="Additional PS" sheetId="2" r:id="rId2"/>
  </sheets>
  <calcPr calcId="130404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C74" i="2"/>
  <c r="C73"/>
  <c r="E65"/>
  <c r="E64"/>
  <c r="C58"/>
  <c r="C52"/>
  <c r="B43"/>
  <c r="B41"/>
  <c r="F37"/>
  <c r="F35"/>
  <c r="C31"/>
  <c r="B30"/>
  <c r="E24"/>
  <c r="D23"/>
  <c r="D18"/>
  <c r="D17"/>
  <c r="D16"/>
  <c r="D11"/>
  <c r="D10"/>
  <c r="E8"/>
  <c r="D9"/>
  <c r="C46" i="1"/>
  <c r="C44"/>
  <c r="C42"/>
  <c r="D36"/>
  <c r="C28"/>
  <c r="D23"/>
  <c r="D21"/>
  <c r="D22"/>
  <c r="D20"/>
  <c r="C15"/>
  <c r="B13"/>
  <c r="B12"/>
  <c r="C8"/>
  <c r="C5"/>
</calcChain>
</file>

<file path=xl/sharedStrings.xml><?xml version="1.0" encoding="utf-8"?>
<sst xmlns="http://schemas.openxmlformats.org/spreadsheetml/2006/main" count="98" uniqueCount="92">
  <si>
    <t xml:space="preserve">     There is only one cash payment from the Treasury and that is on the maturity date.  As such these instruments are called 0-coupon bonds.</t>
    <phoneticPr fontId="3" type="noConversion"/>
  </si>
  <si>
    <t>1 * (1 + .05)^T = 2</t>
    <phoneticPr fontId="3" type="noConversion"/>
  </si>
  <si>
    <t>T * ln(1.05) = ln(2)</t>
    <phoneticPr fontId="3" type="noConversion"/>
  </si>
  <si>
    <t xml:space="preserve">T = </t>
    <phoneticPr fontId="3" type="noConversion"/>
  </si>
  <si>
    <t>14.21 years</t>
    <phoneticPr fontId="3" type="noConversion"/>
  </si>
  <si>
    <t>5% compounded continuously?</t>
    <phoneticPr fontId="3" type="noConversion"/>
  </si>
  <si>
    <t>exp(.05*T) = 2</t>
    <phoneticPr fontId="3" type="noConversion"/>
  </si>
  <si>
    <t>.05*T = ln(2)</t>
    <phoneticPr fontId="3" type="noConversion"/>
  </si>
  <si>
    <t>T =</t>
    <phoneticPr fontId="3" type="noConversion"/>
  </si>
  <si>
    <t>13.86 years</t>
    <phoneticPr fontId="3" type="noConversion"/>
  </si>
  <si>
    <t>7% Compounded semi-annually?</t>
    <phoneticPr fontId="3" type="noConversion"/>
  </si>
  <si>
    <t>1 * (1 + .07/2)^(2T) = 2</t>
    <phoneticPr fontId="3" type="noConversion"/>
  </si>
  <si>
    <t>ln of both sides:</t>
    <phoneticPr fontId="3" type="noConversion"/>
  </si>
  <si>
    <t>2*T*ln(1.035) = ln(2)</t>
    <phoneticPr fontId="3" type="noConversion"/>
  </si>
  <si>
    <t xml:space="preserve">2T = </t>
    <phoneticPr fontId="3" type="noConversion"/>
  </si>
  <si>
    <t>10.07 years</t>
    <phoneticPr fontId="3" type="noConversion"/>
  </si>
  <si>
    <t>Time Line:</t>
    <phoneticPr fontId="3" type="noConversion"/>
  </si>
  <si>
    <t xml:space="preserve">  Time (Yrs):</t>
    <phoneticPr fontId="3" type="noConversion"/>
  </si>
  <si>
    <t xml:space="preserve">   Cash Flow:</t>
    <phoneticPr fontId="3" type="noConversion"/>
  </si>
  <si>
    <t>6-year CD earning 3.25% compounded monthly</t>
    <phoneticPr fontId="3" type="noConversion"/>
  </si>
  <si>
    <t>?</t>
    <phoneticPr fontId="3" type="noConversion"/>
  </si>
  <si>
    <t>Growth factor:</t>
    <phoneticPr fontId="3" type="noConversion"/>
  </si>
  <si>
    <t xml:space="preserve"> X Initial Amt</t>
    <phoneticPr fontId="3" type="noConversion"/>
  </si>
  <si>
    <t xml:space="preserve"> (Since interest rates are always expressed on an annual basis, time must always be in number of years.)</t>
    <phoneticPr fontId="3" type="noConversion"/>
  </si>
  <si>
    <t xml:space="preserve">  The key facts about bills and STRIPS are that they are contractual obligations of the US Treasury to pay par on maturity date.</t>
    <phoneticPr fontId="3" type="noConversion"/>
  </si>
  <si>
    <t>7-year STRIPS with 6.25% bond-equivalent yield.</t>
    <phoneticPr fontId="3" type="noConversion"/>
  </si>
  <si>
    <t>The term in {}:</t>
    <phoneticPr fontId="3" type="noConversion"/>
  </si>
  <si>
    <t>P * {(1 + .0625 / 2)^(2*7)} = 100</t>
    <phoneticPr fontId="3" type="noConversion"/>
  </si>
  <si>
    <t>P = 100 / {(1 + .0625 / 2)^(2*7)}</t>
    <phoneticPr fontId="3" type="noConversion"/>
  </si>
  <si>
    <t>13-year STRIPS with continuously-compounded yield of 7.5%:</t>
    <phoneticPr fontId="3" type="noConversion"/>
  </si>
  <si>
    <t>P * exp(13 * .075) = 100</t>
    <phoneticPr fontId="3" type="noConversion"/>
  </si>
  <si>
    <t>p = 100 * exp(-13 * .075)</t>
    <phoneticPr fontId="3" type="noConversion"/>
  </si>
  <si>
    <t>Double Check:</t>
    <phoneticPr fontId="3" type="noConversion"/>
  </si>
  <si>
    <t>Choice between 4.25% semi-annual rate and 4.1 continuously-compounded rate.</t>
    <phoneticPr fontId="3" type="noConversion"/>
  </si>
  <si>
    <t>The equivalent annual yield of 4.25% semi-annually compounded:</t>
    <phoneticPr fontId="3" type="noConversion"/>
  </si>
  <si>
    <t>The equivalent annual yield of 4.1% continuously compounded:</t>
    <phoneticPr fontId="3" type="noConversion"/>
  </si>
  <si>
    <t>The first option is a higher effective rate.  To demonstrate, suppose we placed 100,000 in each of these 2 CDs.  After 18 months, they would be worth:</t>
    <phoneticPr fontId="3" type="noConversion"/>
  </si>
  <si>
    <t>Choice 1:</t>
    <phoneticPr fontId="3" type="noConversion"/>
  </si>
  <si>
    <t>Choice 2:</t>
    <phoneticPr fontId="3" type="noConversion"/>
  </si>
  <si>
    <t>Confirming the result that the first choice is preferred.</t>
    <phoneticPr fontId="3" type="noConversion"/>
  </si>
  <si>
    <t>How long will it take an account to double if it earns:</t>
    <phoneticPr fontId="3" type="noConversion"/>
  </si>
  <si>
    <t>5% compounded annually:</t>
    <phoneticPr fontId="3" type="noConversion"/>
  </si>
  <si>
    <t>100 / (1 + r/2) = Price</t>
    <phoneticPr fontId="3" type="noConversion"/>
  </si>
  <si>
    <t>3. The one-year T-Bill has a bond equivalent yield to maturity of 1.65%.</t>
    <phoneticPr fontId="3" type="noConversion"/>
  </si>
  <si>
    <t>How much do you buy today to have $25,000 in one year?</t>
    <phoneticPr fontId="3" type="noConversion"/>
  </si>
  <si>
    <t>Step 1.  Find the price of the bill:</t>
    <phoneticPr fontId="3" type="noConversion"/>
  </si>
  <si>
    <t>Step 2.  You know the par value :</t>
    <phoneticPr fontId="3" type="noConversion"/>
  </si>
  <si>
    <t>Step 3. The cost of this par value:</t>
    <phoneticPr fontId="3" type="noConversion"/>
  </si>
  <si>
    <t>Double Check:</t>
    <phoneticPr fontId="3" type="noConversion"/>
  </si>
  <si>
    <t>A STRIPS is a 0-coupon Treasury obligation that is identical to a bill, but its term can be anything from 1 day to 30 years.</t>
    <phoneticPr fontId="3" type="noConversion"/>
  </si>
  <si>
    <t>5-year STRIPS selling for:</t>
    <phoneticPr fontId="3" type="noConversion"/>
  </si>
  <si>
    <t>Term:</t>
    <phoneticPr fontId="3" type="noConversion"/>
  </si>
  <si>
    <t>Bond-equivalent yield:</t>
    <phoneticPr fontId="3" type="noConversion"/>
  </si>
  <si>
    <t xml:space="preserve">(1 + r / 2)^10 = </t>
    <phoneticPr fontId="3" type="noConversion"/>
  </si>
  <si>
    <t xml:space="preserve">1 + r/2 = </t>
    <phoneticPr fontId="3" type="noConversion"/>
  </si>
  <si>
    <t>82.0348 * (1 + r / 2)^(2*T) = 100</t>
    <phoneticPr fontId="3" type="noConversion"/>
  </si>
  <si>
    <t>r/2</t>
    <phoneticPr fontId="3" type="noConversion"/>
  </si>
  <si>
    <t>r:</t>
    <phoneticPr fontId="3" type="noConversion"/>
  </si>
  <si>
    <t>Answer:</t>
    <phoneticPr fontId="3" type="noConversion"/>
  </si>
  <si>
    <t>Continuously-compounded yield:</t>
    <phoneticPr fontId="3" type="noConversion"/>
  </si>
  <si>
    <t>82.0348 * e^(r*T) = 100</t>
    <phoneticPr fontId="3" type="noConversion"/>
  </si>
  <si>
    <t xml:space="preserve">e^(rT) = </t>
    <phoneticPr fontId="3" type="noConversion"/>
  </si>
  <si>
    <t xml:space="preserve">rT = </t>
    <phoneticPr fontId="3" type="noConversion"/>
  </si>
  <si>
    <t xml:space="preserve">r = </t>
    <phoneticPr fontId="3" type="noConversion"/>
  </si>
  <si>
    <t xml:space="preserve">  We know this has to be less than its semi-annual equivalent above.</t>
    <phoneticPr fontId="3" type="noConversion"/>
  </si>
  <si>
    <t>What monthly-compounded rate is equivalent on a 1-year holding period to this bill's annually-compounded rate?</t>
    <phoneticPr fontId="3" type="noConversion"/>
  </si>
  <si>
    <t>1+r = (1+ r / 12)^12</t>
    <phoneticPr fontId="3" type="noConversion"/>
  </si>
  <si>
    <t>1 + r</t>
    <phoneticPr fontId="3" type="noConversion"/>
  </si>
  <si>
    <t>(1 + r) ^(1/12)</t>
    <phoneticPr fontId="3" type="noConversion"/>
  </si>
  <si>
    <t>(1 + r) ^(1/12) - 1</t>
    <phoneticPr fontId="3" type="noConversion"/>
  </si>
  <si>
    <t>12 * {(1 + r) ^(1/12) - 1}</t>
    <phoneticPr fontId="3" type="noConversion"/>
  </si>
  <si>
    <t xml:space="preserve">  We know this has to be less than its annually-compounded equivalent.</t>
    <phoneticPr fontId="3" type="noConversion"/>
  </si>
  <si>
    <t>What continuously-compounded rate is equivalent on a 1-year holding period to this bill's annually-compounded rate?</t>
    <phoneticPr fontId="3" type="noConversion"/>
  </si>
  <si>
    <t>e^r = 1.03626943</t>
    <phoneticPr fontId="3" type="noConversion"/>
  </si>
  <si>
    <t>Take ln of both sides:</t>
    <phoneticPr fontId="3" type="noConversion"/>
  </si>
  <si>
    <t xml:space="preserve">  We know this has to be less than its annually-compounded equivalent, and its monthly-compounded equivalent.</t>
    <phoneticPr fontId="3" type="noConversion"/>
  </si>
  <si>
    <t>2. Six-month T-Bill that has a bond-equivalent yield of 3.75%.  What is its price?</t>
    <phoneticPr fontId="3" type="noConversion"/>
  </si>
  <si>
    <t>Price * (1 + r/2)^(2 * .5) = 100</t>
    <phoneticPr fontId="3" type="noConversion"/>
  </si>
  <si>
    <t>T = term of bill in years = 0.5</t>
    <phoneticPr fontId="3" type="noConversion"/>
  </si>
  <si>
    <t>1. One-Year bill with price of 96.5.</t>
    <phoneticPr fontId="3" type="noConversion"/>
  </si>
  <si>
    <t xml:space="preserve">  If you buy $30,000 par value of this bill, what is your cash outlay?</t>
    <phoneticPr fontId="3" type="noConversion"/>
  </si>
  <si>
    <t>Par Value:</t>
    <phoneticPr fontId="3" type="noConversion"/>
  </si>
  <si>
    <t>Price:</t>
    <phoneticPr fontId="3" type="noConversion"/>
  </si>
  <si>
    <t>Cash Outlay:</t>
    <phoneticPr fontId="3" type="noConversion"/>
  </si>
  <si>
    <t xml:space="preserve">  How much will this position be worth when the bill matures?</t>
    <phoneticPr fontId="3" type="noConversion"/>
  </si>
  <si>
    <t xml:space="preserve"> (That's what the par value of a bill means.)</t>
    <phoneticPr fontId="3" type="noConversion"/>
  </si>
  <si>
    <t>Annually Compounded yield to maturity:</t>
    <phoneticPr fontId="3" type="noConversion"/>
  </si>
  <si>
    <t>P (1 + r)^T = FV  Here: P is the market price, FV is the future value, T is the term = 1, and r is the annually compounded yield.</t>
    <phoneticPr fontId="3" type="noConversion"/>
  </si>
  <si>
    <t xml:space="preserve"> = 1 + r</t>
    <phoneticPr fontId="3" type="noConversion"/>
  </si>
  <si>
    <t xml:space="preserve"> = r</t>
    <phoneticPr fontId="3" type="noConversion"/>
  </si>
  <si>
    <t>Double check:</t>
    <phoneticPr fontId="3" type="noConversion"/>
  </si>
  <si>
    <t xml:space="preserve"> we see that discounting par at this annually compounded rate for 1 year returns the market price.</t>
    <phoneticPr fontId="3" type="noConversion"/>
  </si>
</sst>
</file>

<file path=xl/styles.xml><?xml version="1.0" encoding="utf-8"?>
<styleSheet xmlns="http://schemas.openxmlformats.org/spreadsheetml/2006/main">
  <numFmts count="11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6" formatCode="#,##0.000000000"/>
    <numFmt numFmtId="168" formatCode="#,##0"/>
    <numFmt numFmtId="169" formatCode="#,##0"/>
    <numFmt numFmtId="170" formatCode="#,##0.00"/>
    <numFmt numFmtId="171" formatCode="0.0000"/>
    <numFmt numFmtId="172" formatCode="#,##0.00"/>
    <numFmt numFmtId="174" formatCode="#,##0.00"/>
  </numFmts>
  <fonts count="4">
    <font>
      <sz val="10"/>
      <name val="Verdana"/>
    </font>
    <font>
      <b/>
      <sz val="10"/>
      <name val="Verdana"/>
    </font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3" fontId="0" fillId="0" borderId="0" xfId="0" applyNumberFormat="1"/>
    <xf numFmtId="166" fontId="0" fillId="0" borderId="0" xfId="0" applyNumberFormat="1"/>
    <xf numFmtId="168" fontId="0" fillId="0" borderId="0" xfId="0" applyNumberFormat="1"/>
    <xf numFmtId="168" fontId="1" fillId="0" borderId="0" xfId="0" applyNumberFormat="1" applyFont="1"/>
    <xf numFmtId="0" fontId="1" fillId="0" borderId="0" xfId="0" applyFont="1"/>
    <xf numFmtId="170" fontId="1" fillId="0" borderId="0" xfId="0" applyNumberFormat="1" applyFont="1"/>
    <xf numFmtId="10" fontId="1" fillId="0" borderId="0" xfId="0" applyNumberFormat="1" applyFont="1"/>
    <xf numFmtId="0" fontId="2" fillId="0" borderId="0" xfId="0" applyFont="1"/>
    <xf numFmtId="171" fontId="1" fillId="0" borderId="0" xfId="0" applyNumberFormat="1" applyFont="1"/>
    <xf numFmtId="172" fontId="0" fillId="0" borderId="0" xfId="0" applyNumberFormat="1"/>
    <xf numFmtId="0" fontId="0" fillId="0" borderId="0" xfId="0" applyAlignment="1">
      <alignment horizontal="center"/>
    </xf>
    <xf numFmtId="174" fontId="1" fillId="0" borderId="0" xfId="0" applyNumberFormat="1" applyFont="1"/>
    <xf numFmtId="169" fontId="1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calcChain" Target="calcChain.xml"/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E46"/>
  <sheetViews>
    <sheetView tabSelected="1" workbookViewId="0">
      <selection activeCell="A51" sqref="A51"/>
    </sheetView>
  </sheetViews>
  <sheetFormatPr baseColWidth="10" defaultRowHeight="13"/>
  <cols>
    <col min="1" max="1" width="14" customWidth="1"/>
    <col min="2" max="2" width="14.85546875" customWidth="1"/>
    <col min="3" max="3" width="15.7109375" customWidth="1"/>
    <col min="4" max="4" width="12.7109375" bestFit="1" customWidth="1"/>
    <col min="5" max="5" width="13.7109375" bestFit="1" customWidth="1"/>
    <col min="6" max="6" width="16" customWidth="1"/>
    <col min="7" max="7" width="10.85546875" bestFit="1" customWidth="1"/>
    <col min="11" max="11" width="16.5703125" customWidth="1"/>
  </cols>
  <sheetData>
    <row r="1" spans="1:4">
      <c r="A1" t="s">
        <v>79</v>
      </c>
    </row>
    <row r="2" spans="1:4">
      <c r="A2" t="s">
        <v>80</v>
      </c>
    </row>
    <row r="3" spans="1:4">
      <c r="B3" t="s">
        <v>81</v>
      </c>
      <c r="C3" s="3">
        <v>30000</v>
      </c>
    </row>
    <row r="4" spans="1:4">
      <c r="B4" t="s">
        <v>82</v>
      </c>
      <c r="C4">
        <v>96.5</v>
      </c>
    </row>
    <row r="5" spans="1:4">
      <c r="B5" t="s">
        <v>83</v>
      </c>
      <c r="C5" s="13">
        <f>C3*C4/100</f>
        <v>28950</v>
      </c>
    </row>
    <row r="7" spans="1:4">
      <c r="A7" t="s">
        <v>84</v>
      </c>
    </row>
    <row r="8" spans="1:4">
      <c r="C8" s="4">
        <f>C3</f>
        <v>30000</v>
      </c>
      <c r="D8" t="s">
        <v>85</v>
      </c>
    </row>
    <row r="10" spans="1:4">
      <c r="A10" t="s">
        <v>86</v>
      </c>
    </row>
    <row r="11" spans="1:4">
      <c r="B11" t="s">
        <v>87</v>
      </c>
    </row>
    <row r="12" spans="1:4">
      <c r="B12">
        <f>100/C4</f>
        <v>1.0362694300518134</v>
      </c>
      <c r="C12" t="s">
        <v>88</v>
      </c>
    </row>
    <row r="13" spans="1:4">
      <c r="B13" s="5">
        <f>B12-1</f>
        <v>3.6269430051813378E-2</v>
      </c>
      <c r="C13" t="s">
        <v>89</v>
      </c>
    </row>
    <row r="15" spans="1:4">
      <c r="B15" t="s">
        <v>90</v>
      </c>
      <c r="C15">
        <f>100/(1+B13)</f>
        <v>96.500000000000014</v>
      </c>
      <c r="D15" t="s">
        <v>91</v>
      </c>
    </row>
    <row r="17" spans="1:5">
      <c r="A17" t="s">
        <v>65</v>
      </c>
    </row>
    <row r="19" spans="1:5">
      <c r="A19" t="s">
        <v>66</v>
      </c>
    </row>
    <row r="20" spans="1:5">
      <c r="B20" t="s">
        <v>67</v>
      </c>
      <c r="D20">
        <f>B12</f>
        <v>1.0362694300518134</v>
      </c>
    </row>
    <row r="21" spans="1:5">
      <c r="B21" t="s">
        <v>68</v>
      </c>
      <c r="D21">
        <f>D20^(1/12)</f>
        <v>1.0029733431121739</v>
      </c>
    </row>
    <row r="22" spans="1:5">
      <c r="B22" t="s">
        <v>69</v>
      </c>
      <c r="D22">
        <f>D21-1</f>
        <v>2.9733431121738985E-3</v>
      </c>
    </row>
    <row r="23" spans="1:5">
      <c r="B23" t="s">
        <v>70</v>
      </c>
      <c r="D23" s="5">
        <f>12*D22</f>
        <v>3.5680117346086782E-2</v>
      </c>
      <c r="E23" t="s">
        <v>71</v>
      </c>
    </row>
    <row r="26" spans="1:5">
      <c r="A26" t="s">
        <v>72</v>
      </c>
    </row>
    <row r="27" spans="1:5">
      <c r="A27" t="s">
        <v>73</v>
      </c>
    </row>
    <row r="28" spans="1:5">
      <c r="A28" t="s">
        <v>74</v>
      </c>
      <c r="C28" s="5">
        <f>LN(B12)</f>
        <v>3.5627177643151035E-2</v>
      </c>
      <c r="D28" t="s">
        <v>75</v>
      </c>
    </row>
    <row r="32" spans="1:5">
      <c r="A32" t="s">
        <v>76</v>
      </c>
    </row>
    <row r="33" spans="1:4">
      <c r="B33" t="s">
        <v>78</v>
      </c>
    </row>
    <row r="34" spans="1:4">
      <c r="B34" t="s">
        <v>77</v>
      </c>
    </row>
    <row r="36" spans="1:4">
      <c r="B36" t="s">
        <v>42</v>
      </c>
      <c r="D36" s="5">
        <f>100/(1+0.0375/2)</f>
        <v>98.159509202453989</v>
      </c>
    </row>
    <row r="39" spans="1:4">
      <c r="A39" t="s">
        <v>43</v>
      </c>
    </row>
    <row r="40" spans="1:4">
      <c r="A40" t="s">
        <v>44</v>
      </c>
    </row>
    <row r="42" spans="1:4">
      <c r="A42" t="s">
        <v>45</v>
      </c>
      <c r="C42" s="5">
        <f>100/((1+0.0165/2)^2)</f>
        <v>98.370196437289692</v>
      </c>
    </row>
    <row r="43" spans="1:4">
      <c r="A43" t="s">
        <v>46</v>
      </c>
      <c r="C43">
        <v>25000</v>
      </c>
    </row>
    <row r="44" spans="1:4">
      <c r="A44" t="s">
        <v>47</v>
      </c>
      <c r="C44" s="6">
        <f>C43*C42/100</f>
        <v>24592.549109322423</v>
      </c>
    </row>
    <row r="45" spans="1:4">
      <c r="A45" s="2"/>
    </row>
    <row r="46" spans="1:4">
      <c r="A46" s="2"/>
      <c r="B46" t="s">
        <v>48</v>
      </c>
      <c r="C46">
        <f>C44*(1+0.0165/2)^2</f>
        <v>25000</v>
      </c>
    </row>
  </sheetData>
  <phoneticPr fontId="3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F74"/>
  <sheetViews>
    <sheetView workbookViewId="0">
      <selection activeCell="E5" sqref="E5"/>
    </sheetView>
  </sheetViews>
  <sheetFormatPr baseColWidth="10" defaultRowHeight="13"/>
  <cols>
    <col min="3" max="3" width="11.28515625" bestFit="1" customWidth="1"/>
  </cols>
  <sheetData>
    <row r="1" spans="1:6">
      <c r="A1" t="s">
        <v>49</v>
      </c>
    </row>
    <row r="2" spans="1:6">
      <c r="A2" t="s">
        <v>24</v>
      </c>
    </row>
    <row r="3" spans="1:6">
      <c r="A3" t="s">
        <v>0</v>
      </c>
    </row>
    <row r="5" spans="1:6">
      <c r="A5" t="s">
        <v>50</v>
      </c>
      <c r="C5">
        <v>82.034800000000004</v>
      </c>
      <c r="D5" t="s">
        <v>51</v>
      </c>
      <c r="E5" s="11">
        <v>5</v>
      </c>
      <c r="F5" t="s">
        <v>23</v>
      </c>
    </row>
    <row r="7" spans="1:6">
      <c r="A7" t="s">
        <v>52</v>
      </c>
      <c r="C7" t="s">
        <v>55</v>
      </c>
    </row>
    <row r="8" spans="1:6">
      <c r="C8" t="s">
        <v>53</v>
      </c>
      <c r="E8">
        <f>100/C5</f>
        <v>1.218994865593626</v>
      </c>
    </row>
    <row r="9" spans="1:6">
      <c r="C9" t="s">
        <v>54</v>
      </c>
      <c r="D9">
        <f>E8^(1/10)</f>
        <v>1.0200000372857139</v>
      </c>
    </row>
    <row r="10" spans="1:6">
      <c r="C10" t="s">
        <v>56</v>
      </c>
      <c r="D10">
        <f>D9-1</f>
        <v>2.0000037285713868E-2</v>
      </c>
    </row>
    <row r="11" spans="1:6">
      <c r="C11" t="s">
        <v>57</v>
      </c>
      <c r="D11">
        <f>2*D10</f>
        <v>4.0000074571427735E-2</v>
      </c>
    </row>
    <row r="12" spans="1:6">
      <c r="C12" t="s">
        <v>58</v>
      </c>
      <c r="D12" s="7">
        <v>0.04</v>
      </c>
    </row>
    <row r="14" spans="1:6">
      <c r="A14" t="s">
        <v>59</v>
      </c>
    </row>
    <row r="15" spans="1:6">
      <c r="C15" t="s">
        <v>60</v>
      </c>
    </row>
    <row r="16" spans="1:6">
      <c r="C16" t="s">
        <v>61</v>
      </c>
      <c r="D16">
        <f>100/C5</f>
        <v>1.218994865593626</v>
      </c>
    </row>
    <row r="17" spans="1:5">
      <c r="C17" t="s">
        <v>62</v>
      </c>
      <c r="D17">
        <f>LN(D16)</f>
        <v>0.19802663850800484</v>
      </c>
    </row>
    <row r="18" spans="1:5">
      <c r="C18" t="s">
        <v>63</v>
      </c>
      <c r="D18" s="8">
        <f>D17/E5</f>
        <v>3.9605327701600967E-2</v>
      </c>
    </row>
    <row r="19" spans="1:5">
      <c r="C19" t="s">
        <v>58</v>
      </c>
      <c r="D19" s="7">
        <v>3.9600000000000003E-2</v>
      </c>
      <c r="E19" t="s">
        <v>64</v>
      </c>
    </row>
    <row r="21" spans="1:5">
      <c r="A21" t="s">
        <v>25</v>
      </c>
    </row>
    <row r="22" spans="1:5">
      <c r="B22" t="s">
        <v>27</v>
      </c>
    </row>
    <row r="23" spans="1:5">
      <c r="B23" t="s">
        <v>26</v>
      </c>
      <c r="D23">
        <f>(1+0.0625/2)^14</f>
        <v>1.5384927776126927</v>
      </c>
    </row>
    <row r="24" spans="1:5">
      <c r="B24" t="s">
        <v>28</v>
      </c>
      <c r="E24">
        <f>100/D23</f>
        <v>64.998680172663427</v>
      </c>
    </row>
    <row r="25" spans="1:5">
      <c r="B25" t="s">
        <v>58</v>
      </c>
      <c r="C25" s="5">
        <v>64.998699999999999</v>
      </c>
    </row>
    <row r="27" spans="1:5">
      <c r="A27" t="s">
        <v>29</v>
      </c>
    </row>
    <row r="28" spans="1:5">
      <c r="B28" t="s">
        <v>30</v>
      </c>
    </row>
    <row r="29" spans="1:5">
      <c r="B29" t="s">
        <v>31</v>
      </c>
    </row>
    <row r="30" spans="1:5">
      <c r="B30" s="9">
        <f>100*EXP(-13*0.075)</f>
        <v>37.719235356315693</v>
      </c>
    </row>
    <row r="31" spans="1:5">
      <c r="B31" t="s">
        <v>32</v>
      </c>
      <c r="C31">
        <f>B30*EXP(13*0.075)</f>
        <v>100</v>
      </c>
    </row>
    <row r="33" spans="1:6">
      <c r="A33" t="s">
        <v>33</v>
      </c>
    </row>
    <row r="35" spans="1:6">
      <c r="A35" t="s">
        <v>34</v>
      </c>
      <c r="F35">
        <f>(1+0.0425/2)^2-1</f>
        <v>4.2951562499999874E-2</v>
      </c>
    </row>
    <row r="37" spans="1:6">
      <c r="A37" t="s">
        <v>35</v>
      </c>
      <c r="F37">
        <f>EXP(0.041)-1</f>
        <v>4.1852105545479468E-2</v>
      </c>
    </row>
    <row r="39" spans="1:6">
      <c r="A39" t="s">
        <v>36</v>
      </c>
    </row>
    <row r="41" spans="1:6">
      <c r="A41" t="s">
        <v>37</v>
      </c>
      <c r="B41" s="10">
        <f>100000*(1+0.0425/2)^3</f>
        <v>106511.42832031248</v>
      </c>
    </row>
    <row r="43" spans="1:6">
      <c r="A43" t="s">
        <v>38</v>
      </c>
      <c r="B43" s="10">
        <f>100000*EXP(1.5*0.041)</f>
        <v>106343.04965287997</v>
      </c>
    </row>
    <row r="45" spans="1:6">
      <c r="A45" t="s">
        <v>39</v>
      </c>
    </row>
    <row r="49" spans="1:5">
      <c r="A49" t="s">
        <v>40</v>
      </c>
    </row>
    <row r="50" spans="1:5">
      <c r="B50" t="s">
        <v>41</v>
      </c>
      <c r="D50" t="s">
        <v>1</v>
      </c>
    </row>
    <row r="51" spans="1:5">
      <c r="B51" t="s">
        <v>2</v>
      </c>
    </row>
    <row r="52" spans="1:5">
      <c r="B52" t="s">
        <v>3</v>
      </c>
      <c r="C52">
        <f>LN(2)/LN(1.05)</f>
        <v>14.206699082890461</v>
      </c>
    </row>
    <row r="53" spans="1:5">
      <c r="B53" t="s">
        <v>58</v>
      </c>
      <c r="C53" s="5" t="s">
        <v>4</v>
      </c>
    </row>
    <row r="55" spans="1:5">
      <c r="B55" t="s">
        <v>5</v>
      </c>
    </row>
    <row r="56" spans="1:5">
      <c r="B56" t="s">
        <v>6</v>
      </c>
    </row>
    <row r="57" spans="1:5">
      <c r="B57" t="s">
        <v>7</v>
      </c>
    </row>
    <row r="58" spans="1:5">
      <c r="B58" t="s">
        <v>8</v>
      </c>
      <c r="C58">
        <f>LN(2)/0.05</f>
        <v>13.862943611198904</v>
      </c>
    </row>
    <row r="59" spans="1:5">
      <c r="B59" t="s">
        <v>58</v>
      </c>
      <c r="C59" s="5" t="s">
        <v>9</v>
      </c>
    </row>
    <row r="61" spans="1:5">
      <c r="B61" t="s">
        <v>10</v>
      </c>
    </row>
    <row r="62" spans="1:5">
      <c r="B62" t="s">
        <v>11</v>
      </c>
    </row>
    <row r="63" spans="1:5">
      <c r="B63" t="s">
        <v>12</v>
      </c>
      <c r="D63" t="s">
        <v>13</v>
      </c>
    </row>
    <row r="64" spans="1:5">
      <c r="D64" t="s">
        <v>14</v>
      </c>
      <c r="E64">
        <f>LN(2)/LN(1.035)</f>
        <v>20.148791684000713</v>
      </c>
    </row>
    <row r="65" spans="1:6">
      <c r="D65" t="s">
        <v>3</v>
      </c>
      <c r="E65">
        <f>0.5*E64</f>
        <v>10.074395842000357</v>
      </c>
    </row>
    <row r="66" spans="1:6">
      <c r="B66" t="s">
        <v>58</v>
      </c>
      <c r="C66" s="5" t="s">
        <v>15</v>
      </c>
    </row>
    <row r="68" spans="1:6">
      <c r="A68" t="s">
        <v>19</v>
      </c>
    </row>
    <row r="69" spans="1:6">
      <c r="B69" t="s">
        <v>16</v>
      </c>
    </row>
    <row r="70" spans="1:6">
      <c r="B70" t="s">
        <v>17</v>
      </c>
      <c r="C70" s="11">
        <v>0</v>
      </c>
      <c r="D70" s="11"/>
      <c r="E70" s="11"/>
      <c r="F70" s="11">
        <v>6</v>
      </c>
    </row>
    <row r="71" spans="1:6">
      <c r="B71" t="s">
        <v>18</v>
      </c>
      <c r="C71" s="1">
        <v>-15000</v>
      </c>
      <c r="F71" s="11" t="s">
        <v>20</v>
      </c>
    </row>
    <row r="73" spans="1:6">
      <c r="B73" t="s">
        <v>21</v>
      </c>
      <c r="C73">
        <f>(1+0.0325/12)^(6*12)</f>
        <v>1.2149906889082533</v>
      </c>
    </row>
    <row r="74" spans="1:6">
      <c r="B74" t="s">
        <v>22</v>
      </c>
      <c r="C74" s="12">
        <f>C73*15000</f>
        <v>18224.860333623801</v>
      </c>
    </row>
  </sheetData>
  <phoneticPr fontId="3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PS</vt:lpstr>
      <vt:lpstr>Additional PS</vt:lpstr>
    </vt:vector>
  </TitlesOfParts>
  <Company>University of Arizona</Company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 Lamoureux</cp:lastModifiedBy>
  <dcterms:created xsi:type="dcterms:W3CDTF">2017-10-18T19:02:43Z</dcterms:created>
  <dcterms:modified xsi:type="dcterms:W3CDTF">2018-10-18T20:26:05Z</dcterms:modified>
</cp:coreProperties>
</file>