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917"/>
  <workbookPr date1904="1" showInkAnnotation="0" autoCompressPictures="0"/>
  <mc:AlternateContent xmlns:mc="http://schemas.openxmlformats.org/markup-compatibility/2006">
    <mc:Choice Requires="x15">
      <x15ac:absPath xmlns:x15ac="http://schemas.microsoft.com/office/spreadsheetml/2010/11/ac" url="/Users/lamlap/classes/510/2019/PS/"/>
    </mc:Choice>
  </mc:AlternateContent>
  <xr:revisionPtr revIDLastSave="0" documentId="13_ncr:1_{D6B6F69F-7640-1D4A-8BE8-BC09F3A02CA8}" xr6:coauthVersionLast="45" xr6:coauthVersionMax="45" xr10:uidLastSave="{00000000-0000-0000-0000-000000000000}"/>
  <bookViews>
    <workbookView xWindow="2040" yWindow="1400" windowWidth="24800" windowHeight="15060" tabRatio="500" xr2:uid="{00000000-000D-0000-FFFF-FFFF00000000}"/>
  </bookViews>
  <sheets>
    <sheet name="Sheet1" sheetId="1" r:id="rId1"/>
  </sheets>
  <definedNames>
    <definedName name="solver_adj" localSheetId="0" hidden="1">Sheet1!$F$123</definedName>
    <definedName name="solver_cvg" localSheetId="0" hidden="1">1E-21</definedName>
    <definedName name="solver_drv" localSheetId="0" hidden="1">2</definedName>
    <definedName name="solver_eng" localSheetId="0" hidden="1">1</definedName>
    <definedName name="solver_itr" localSheetId="0" hidden="1">2147483647</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1</definedName>
    <definedName name="solver_nod" localSheetId="0" hidden="1">2147483647</definedName>
    <definedName name="solver_num" localSheetId="0" hidden="1">0</definedName>
    <definedName name="solver_opt" localSheetId="0" hidden="1">Sheet1!$D$130</definedName>
    <definedName name="solver_pre" localSheetId="0" hidden="1">0.000001</definedName>
    <definedName name="solver_rbv" localSheetId="0" hidden="1">1</definedName>
    <definedName name="solver_rlx" localSheetId="0" hidden="1">2</definedName>
    <definedName name="solver_rsd" localSheetId="0" hidden="1">0</definedName>
    <definedName name="solver_scl" localSheetId="0" hidden="1">1</definedName>
    <definedName name="solver_sho" localSheetId="0" hidden="1">2</definedName>
    <definedName name="solver_ssz" localSheetId="0" hidden="1">100</definedName>
    <definedName name="solver_tim" localSheetId="0" hidden="1">2147483647</definedName>
    <definedName name="solver_tol" localSheetId="0" hidden="1">0.01</definedName>
    <definedName name="solver_typ" localSheetId="0" hidden="1">2</definedName>
    <definedName name="solver_val" localSheetId="0" hidden="1">0</definedName>
    <definedName name="solver_ver" localSheetId="0" hidden="1">2</definedName>
  </definedNames>
  <calcPr calcId="191029"/>
  <extLst>
    <ext xmlns:xcalcf="http://schemas.microsoft.com/office/spreadsheetml/2018/calcfeatures" uri="{B58B0392-4F1F-4190-BB64-5DF3571DCE5F}">
      <xcalcf:calcFeatures>
        <xcalcf:feature name="microsoft.com:RD"/>
      </xcalcf:calcFeatures>
    </ext>
    <ext xmlns:mx="http://schemas.microsoft.com/office/mac/excel/2008/main" uri="http://schemas.microsoft.com/office/mac/excel/2008/main">
      <mx:ArchID Flags="2"/>
    </ext>
  </extLst>
</workbook>
</file>

<file path=xl/calcChain.xml><?xml version="1.0" encoding="utf-8"?>
<calcChain xmlns="http://schemas.openxmlformats.org/spreadsheetml/2006/main">
  <c r="D127" i="1" l="1"/>
  <c r="D128" i="1" s="1"/>
  <c r="E127" i="1"/>
  <c r="E128" i="1" s="1"/>
  <c r="F127" i="1"/>
  <c r="F128" i="1" s="1"/>
  <c r="G127" i="1"/>
  <c r="G128" i="1" s="1"/>
  <c r="H127" i="1"/>
  <c r="H128" i="1" s="1"/>
  <c r="I127" i="1"/>
  <c r="I128" i="1" s="1"/>
  <c r="J127" i="1"/>
  <c r="J128" i="1" s="1"/>
  <c r="K127" i="1"/>
  <c r="K128" i="1" s="1"/>
  <c r="L127" i="1"/>
  <c r="L128" i="1" s="1"/>
  <c r="M127" i="1"/>
  <c r="M128" i="1" s="1"/>
  <c r="N127" i="1"/>
  <c r="N128" i="1" s="1"/>
  <c r="O127" i="1"/>
  <c r="O128" i="1" s="1"/>
  <c r="P127" i="1"/>
  <c r="P128" i="1" s="1"/>
  <c r="Q127" i="1"/>
  <c r="Q128" i="1" s="1"/>
  <c r="R127" i="1"/>
  <c r="R128" i="1" s="1"/>
  <c r="S127" i="1"/>
  <c r="S128" i="1" s="1"/>
  <c r="T127" i="1"/>
  <c r="T128" i="1" s="1"/>
  <c r="U127" i="1"/>
  <c r="U128" i="1" s="1"/>
  <c r="V127" i="1"/>
  <c r="V128" i="1" s="1"/>
  <c r="C127" i="1"/>
  <c r="C128" i="1" s="1"/>
  <c r="U124" i="1"/>
  <c r="V124" i="1"/>
  <c r="U125" i="1"/>
  <c r="V125" i="1"/>
  <c r="U126" i="1"/>
  <c r="V126" i="1"/>
  <c r="C124" i="1"/>
  <c r="D124" i="1"/>
  <c r="E124" i="1"/>
  <c r="F124" i="1"/>
  <c r="G124" i="1"/>
  <c r="H124" i="1"/>
  <c r="I124" i="1"/>
  <c r="J124" i="1"/>
  <c r="K124" i="1"/>
  <c r="L124" i="1"/>
  <c r="M124" i="1"/>
  <c r="N124" i="1"/>
  <c r="O124" i="1"/>
  <c r="P124" i="1"/>
  <c r="Q124" i="1"/>
  <c r="R124" i="1"/>
  <c r="S124" i="1"/>
  <c r="T124" i="1"/>
  <c r="C125" i="1"/>
  <c r="D125" i="1"/>
  <c r="E125" i="1"/>
  <c r="F125" i="1"/>
  <c r="G125" i="1"/>
  <c r="H125" i="1"/>
  <c r="I125" i="1"/>
  <c r="J125" i="1"/>
  <c r="K125" i="1"/>
  <c r="L125" i="1"/>
  <c r="M125" i="1"/>
  <c r="N125" i="1"/>
  <c r="O125" i="1"/>
  <c r="P125" i="1"/>
  <c r="Q125" i="1"/>
  <c r="R125" i="1"/>
  <c r="S125" i="1"/>
  <c r="T125" i="1"/>
  <c r="C126" i="1"/>
  <c r="D126" i="1"/>
  <c r="E126" i="1"/>
  <c r="F126" i="1"/>
  <c r="G126" i="1"/>
  <c r="H126" i="1"/>
  <c r="I126" i="1"/>
  <c r="J126" i="1"/>
  <c r="K126" i="1"/>
  <c r="L126" i="1"/>
  <c r="M126" i="1"/>
  <c r="N126" i="1"/>
  <c r="O126" i="1"/>
  <c r="P126" i="1"/>
  <c r="Q126" i="1"/>
  <c r="R126" i="1"/>
  <c r="S126" i="1"/>
  <c r="T126" i="1"/>
  <c r="B125" i="1"/>
  <c r="B126" i="1"/>
  <c r="B124" i="1"/>
  <c r="D115" i="1"/>
  <c r="E115" i="1"/>
  <c r="C115" i="1"/>
  <c r="F115" i="1"/>
  <c r="D116" i="1"/>
  <c r="D117" i="1" s="1"/>
  <c r="E116" i="1"/>
  <c r="E117" i="1" s="1"/>
  <c r="F116" i="1"/>
  <c r="F117" i="1" s="1"/>
  <c r="C116" i="1"/>
  <c r="C117" i="1" s="1"/>
  <c r="D104" i="1"/>
  <c r="D105" i="1" s="1"/>
  <c r="E104" i="1"/>
  <c r="E105" i="1" s="1"/>
  <c r="F104" i="1"/>
  <c r="F105" i="1" s="1"/>
  <c r="G104" i="1"/>
  <c r="G105" i="1" s="1"/>
  <c r="H104" i="1"/>
  <c r="H105" i="1" s="1"/>
  <c r="I104" i="1"/>
  <c r="I105" i="1" s="1"/>
  <c r="J104" i="1"/>
  <c r="J105" i="1" s="1"/>
  <c r="K104" i="1"/>
  <c r="K105" i="1" s="1"/>
  <c r="L104" i="1"/>
  <c r="L105" i="1" s="1"/>
  <c r="M104" i="1"/>
  <c r="M105" i="1" s="1"/>
  <c r="N104" i="1"/>
  <c r="N105" i="1" s="1"/>
  <c r="O104" i="1"/>
  <c r="O105" i="1" s="1"/>
  <c r="P104" i="1"/>
  <c r="P105" i="1" s="1"/>
  <c r="Q104" i="1"/>
  <c r="Q105" i="1" s="1"/>
  <c r="R104" i="1"/>
  <c r="R105" i="1" s="1"/>
  <c r="S104" i="1"/>
  <c r="S105" i="1" s="1"/>
  <c r="T104" i="1"/>
  <c r="T105" i="1" s="1"/>
  <c r="C104" i="1"/>
  <c r="C105" i="1" s="1"/>
  <c r="S102" i="1"/>
  <c r="T102" i="1"/>
  <c r="S103" i="1"/>
  <c r="T103" i="1"/>
  <c r="R101" i="1"/>
  <c r="S101" i="1"/>
  <c r="T101" i="1"/>
  <c r="C101" i="1"/>
  <c r="D101" i="1"/>
  <c r="E101" i="1"/>
  <c r="F101" i="1"/>
  <c r="G101" i="1"/>
  <c r="H101" i="1"/>
  <c r="I101" i="1"/>
  <c r="J101" i="1"/>
  <c r="K101" i="1"/>
  <c r="L101" i="1"/>
  <c r="M101" i="1"/>
  <c r="N101" i="1"/>
  <c r="O101" i="1"/>
  <c r="P101" i="1"/>
  <c r="Q101" i="1"/>
  <c r="C102" i="1"/>
  <c r="D102" i="1"/>
  <c r="E102" i="1"/>
  <c r="F102" i="1"/>
  <c r="G102" i="1"/>
  <c r="H102" i="1"/>
  <c r="I102" i="1"/>
  <c r="J102" i="1"/>
  <c r="K102" i="1"/>
  <c r="L102" i="1"/>
  <c r="M102" i="1"/>
  <c r="N102" i="1"/>
  <c r="O102" i="1"/>
  <c r="P102" i="1"/>
  <c r="Q102" i="1"/>
  <c r="R102" i="1"/>
  <c r="C103" i="1"/>
  <c r="D103" i="1"/>
  <c r="E103" i="1"/>
  <c r="F103" i="1"/>
  <c r="G103" i="1"/>
  <c r="H103" i="1"/>
  <c r="I103" i="1"/>
  <c r="J103" i="1"/>
  <c r="K103" i="1"/>
  <c r="L103" i="1"/>
  <c r="M103" i="1"/>
  <c r="N103" i="1"/>
  <c r="O103" i="1"/>
  <c r="P103" i="1"/>
  <c r="Q103" i="1"/>
  <c r="R103" i="1"/>
  <c r="B102" i="1"/>
  <c r="B103" i="1"/>
  <c r="B105" i="1"/>
  <c r="B101" i="1"/>
  <c r="N97" i="1"/>
  <c r="T91" i="1"/>
  <c r="S91" i="1"/>
  <c r="R91" i="1"/>
  <c r="Q91" i="1"/>
  <c r="N91" i="1"/>
  <c r="K91" i="1"/>
  <c r="I91" i="1"/>
  <c r="D91" i="1"/>
  <c r="V90" i="1"/>
  <c r="D90" i="1"/>
  <c r="D92" i="1" s="1"/>
  <c r="E90" i="1"/>
  <c r="F90" i="1"/>
  <c r="G90" i="1"/>
  <c r="H90" i="1"/>
  <c r="H92" i="1" s="1"/>
  <c r="I90" i="1"/>
  <c r="I92" i="1" s="1"/>
  <c r="J90" i="1"/>
  <c r="J92" i="1" s="1"/>
  <c r="K90" i="1"/>
  <c r="K92" i="1" s="1"/>
  <c r="L90" i="1"/>
  <c r="M90" i="1"/>
  <c r="N90" i="1"/>
  <c r="N92" i="1" s="1"/>
  <c r="O90" i="1"/>
  <c r="P90" i="1"/>
  <c r="Q90" i="1"/>
  <c r="Q92" i="1" s="1"/>
  <c r="R90" i="1"/>
  <c r="R92" i="1" s="1"/>
  <c r="S90" i="1"/>
  <c r="S92" i="1" s="1"/>
  <c r="T90" i="1"/>
  <c r="T92" i="1" s="1"/>
  <c r="U90" i="1"/>
  <c r="C90" i="1"/>
  <c r="F82" i="1"/>
  <c r="D82" i="1"/>
  <c r="E82" i="1"/>
  <c r="C82" i="1"/>
  <c r="C75" i="1"/>
  <c r="K66" i="1"/>
  <c r="J66" i="1"/>
  <c r="I66" i="1"/>
  <c r="H66" i="1"/>
  <c r="T65" i="1"/>
  <c r="D65" i="1"/>
  <c r="E65" i="1"/>
  <c r="F65" i="1"/>
  <c r="G65" i="1"/>
  <c r="H65" i="1"/>
  <c r="H67" i="1" s="1"/>
  <c r="I65" i="1"/>
  <c r="I67" i="1" s="1"/>
  <c r="J65" i="1"/>
  <c r="J67" i="1" s="1"/>
  <c r="K65" i="1"/>
  <c r="K67" i="1" s="1"/>
  <c r="L65" i="1"/>
  <c r="L67" i="1" s="1"/>
  <c r="M65" i="1"/>
  <c r="N65" i="1"/>
  <c r="O65" i="1"/>
  <c r="P65" i="1"/>
  <c r="Q65" i="1"/>
  <c r="R65" i="1"/>
  <c r="S65" i="1"/>
  <c r="C65" i="1"/>
  <c r="E5" i="1"/>
  <c r="X2" i="1" s="1"/>
  <c r="E6" i="1"/>
  <c r="X3" i="1" s="1"/>
  <c r="E15" i="1"/>
  <c r="X12" i="1" s="1"/>
  <c r="E16" i="1"/>
  <c r="X13" i="1" s="1"/>
  <c r="E17" i="1"/>
  <c r="X14" i="1" s="1"/>
  <c r="E18" i="1"/>
  <c r="X15" i="1" s="1"/>
  <c r="E19" i="1"/>
  <c r="X16" i="1" s="1"/>
  <c r="E20" i="1"/>
  <c r="X17" i="1" s="1"/>
  <c r="E21" i="1"/>
  <c r="X18" i="1" s="1"/>
  <c r="E22" i="1"/>
  <c r="X19" i="1" s="1"/>
  <c r="E31" i="1"/>
  <c r="X28" i="1" s="1"/>
  <c r="E32" i="1"/>
  <c r="X29" i="1" s="1"/>
  <c r="E33" i="1"/>
  <c r="X30" i="1" s="1"/>
  <c r="E34" i="1"/>
  <c r="X31" i="1" s="1"/>
  <c r="E35" i="1"/>
  <c r="X32" i="1" s="1"/>
  <c r="E36" i="1"/>
  <c r="X33" i="1" s="1"/>
  <c r="E37" i="1"/>
  <c r="X34" i="1" s="1"/>
  <c r="E38" i="1"/>
  <c r="X35" i="1" s="1"/>
  <c r="D5" i="1"/>
  <c r="C66" i="1" s="1"/>
  <c r="D6" i="1"/>
  <c r="D7" i="1"/>
  <c r="E7" i="1" s="1"/>
  <c r="X4" i="1" s="1"/>
  <c r="D8" i="1"/>
  <c r="E91" i="1" s="1"/>
  <c r="D9" i="1"/>
  <c r="E9" i="1" s="1"/>
  <c r="X6" i="1" s="1"/>
  <c r="D10" i="1"/>
  <c r="E10" i="1" s="1"/>
  <c r="X7" i="1" s="1"/>
  <c r="D11" i="1"/>
  <c r="F66" i="1" s="1"/>
  <c r="F83" i="1" s="1"/>
  <c r="D12" i="1"/>
  <c r="E12" i="1" s="1"/>
  <c r="X9" i="1" s="1"/>
  <c r="D13" i="1"/>
  <c r="E13" i="1" s="1"/>
  <c r="X10" i="1" s="1"/>
  <c r="D14" i="1"/>
  <c r="H91" i="1" s="1"/>
  <c r="D15" i="1"/>
  <c r="D16" i="1"/>
  <c r="D17" i="1"/>
  <c r="D18" i="1"/>
  <c r="J91" i="1" s="1"/>
  <c r="D19" i="1"/>
  <c r="D20" i="1"/>
  <c r="D21" i="1"/>
  <c r="D22" i="1"/>
  <c r="L91" i="1" s="1"/>
  <c r="D23" i="1"/>
  <c r="L66" i="1" s="1"/>
  <c r="D24" i="1"/>
  <c r="M91" i="1" s="1"/>
  <c r="D25" i="1"/>
  <c r="E25" i="1" s="1"/>
  <c r="X22" i="1" s="1"/>
  <c r="D26" i="1"/>
  <c r="E26" i="1" s="1"/>
  <c r="X23" i="1" s="1"/>
  <c r="D27" i="1"/>
  <c r="N66" i="1" s="1"/>
  <c r="D28" i="1"/>
  <c r="E28" i="1" s="1"/>
  <c r="X25" i="1" s="1"/>
  <c r="D29" i="1"/>
  <c r="E29" i="1" s="1"/>
  <c r="X26" i="1" s="1"/>
  <c r="D30" i="1"/>
  <c r="E30" i="1" s="1"/>
  <c r="X27" i="1" s="1"/>
  <c r="D31" i="1"/>
  <c r="P66" i="1" s="1"/>
  <c r="P67" i="1" s="1"/>
  <c r="D32" i="1"/>
  <c r="D33" i="1"/>
  <c r="Q66" i="1" s="1"/>
  <c r="Q67" i="1" s="1"/>
  <c r="D34" i="1"/>
  <c r="D35" i="1"/>
  <c r="R66" i="1" s="1"/>
  <c r="R67" i="1" s="1"/>
  <c r="D36" i="1"/>
  <c r="D37" i="1"/>
  <c r="S66" i="1" s="1"/>
  <c r="S67" i="1" s="1"/>
  <c r="D38" i="1"/>
  <c r="D39" i="1"/>
  <c r="E39" i="1" s="1"/>
  <c r="X36" i="1" s="1"/>
  <c r="D40" i="1"/>
  <c r="U91" i="1" s="1"/>
  <c r="D41" i="1"/>
  <c r="E41" i="1" s="1"/>
  <c r="X38" i="1" s="1"/>
  <c r="D42" i="1"/>
  <c r="V91" i="1" s="1"/>
  <c r="D43" i="1"/>
  <c r="E43" i="1" s="1"/>
  <c r="X40" i="1" s="1"/>
  <c r="D4" i="1"/>
  <c r="E4" i="1" s="1"/>
  <c r="X1" i="1" s="1"/>
  <c r="B129" i="1" l="1"/>
  <c r="D130" i="1" s="1"/>
  <c r="B118" i="1"/>
  <c r="C119" i="1" s="1"/>
  <c r="B106" i="1"/>
  <c r="C107" i="1" s="1"/>
  <c r="F84" i="1"/>
  <c r="E92" i="1"/>
  <c r="C83" i="1"/>
  <c r="C84" i="1" s="1"/>
  <c r="C76" i="1"/>
  <c r="C77" i="1" s="1"/>
  <c r="F67" i="1"/>
  <c r="C67" i="1"/>
  <c r="P92" i="1"/>
  <c r="O92" i="1"/>
  <c r="M92" i="1"/>
  <c r="F92" i="1"/>
  <c r="U92" i="1"/>
  <c r="V92" i="1"/>
  <c r="L92" i="1"/>
  <c r="N67" i="1"/>
  <c r="M66" i="1"/>
  <c r="M67" i="1" s="1"/>
  <c r="F91" i="1"/>
  <c r="E27" i="1"/>
  <c r="X24" i="1" s="1"/>
  <c r="D66" i="1"/>
  <c r="T66" i="1"/>
  <c r="T67" i="1" s="1"/>
  <c r="E40" i="1"/>
  <c r="X37" i="1" s="1"/>
  <c r="E24" i="1"/>
  <c r="X21" i="1" s="1"/>
  <c r="E8" i="1"/>
  <c r="X5" i="1" s="1"/>
  <c r="E66" i="1"/>
  <c r="E83" i="1" s="1"/>
  <c r="E84" i="1" s="1"/>
  <c r="E14" i="1"/>
  <c r="X11" i="1" s="1"/>
  <c r="O66" i="1"/>
  <c r="O67" i="1" s="1"/>
  <c r="E11" i="1"/>
  <c r="X8" i="1" s="1"/>
  <c r="E42" i="1"/>
  <c r="X39" i="1" s="1"/>
  <c r="E23" i="1"/>
  <c r="X20" i="1" s="1"/>
  <c r="G66" i="1"/>
  <c r="G67" i="1" s="1"/>
  <c r="O91" i="1"/>
  <c r="C91" i="1"/>
  <c r="C92" i="1" s="1"/>
  <c r="B93" i="1" s="1"/>
  <c r="P91" i="1"/>
  <c r="G91" i="1"/>
  <c r="G92" i="1" s="1"/>
  <c r="D67" i="1" l="1"/>
  <c r="D83" i="1"/>
  <c r="D84" i="1" s="1"/>
  <c r="B85" i="1" s="1"/>
  <c r="E67" i="1"/>
  <c r="B68" i="1"/>
</calcChain>
</file>

<file path=xl/sharedStrings.xml><?xml version="1.0" encoding="utf-8"?>
<sst xmlns="http://schemas.openxmlformats.org/spreadsheetml/2006/main" count="84" uniqueCount="61">
  <si>
    <t xml:space="preserve">  This note matures in 6 months.</t>
    <phoneticPr fontId="3" type="noConversion"/>
  </si>
  <si>
    <t>It is selling at a premium because its coupon rate is higher than the corresponding spot rate (1.3455%).</t>
    <phoneticPr fontId="3" type="noConversion"/>
  </si>
  <si>
    <t>4. Nov 15, 2019 4.5% note:</t>
    <phoneticPr fontId="3" type="noConversion"/>
  </si>
  <si>
    <t>This note is selling at a premium since its 4.5% coupon is well above current market rates.</t>
    <phoneticPr fontId="3" type="noConversion"/>
  </si>
  <si>
    <t>This note is selling at a discount as its coupon rate is less than market rates over its llfe.</t>
    <phoneticPr fontId="3" type="noConversion"/>
  </si>
  <si>
    <t>(The yield to maturity on the note is higher than 1.5%.)</t>
    <phoneticPr fontId="3" type="noConversion"/>
  </si>
  <si>
    <t>Traditionally the yield curve is upward-sloping--as in this case.  Historically recessions tend to follow a period when the yield curve was downward sloping.</t>
    <phoneticPr fontId="3" type="noConversion"/>
  </si>
  <si>
    <t xml:space="preserve">   If the market expects short-term rates to decline in the future, then this will be reflected in longer-term rates.  We expect rates to fall when the economy slows down.</t>
    <phoneticPr fontId="3" type="noConversion"/>
  </si>
  <si>
    <t>2.  We are asked to price a 6% note of Nov 15, 2026.  Today is November 15 2017.</t>
    <phoneticPr fontId="3" type="noConversion"/>
  </si>
  <si>
    <t xml:space="preserve">      By convention we know that in the US, notes pay interest every 6 months through maturity on dates corresponding to their maturity dates.</t>
    <phoneticPr fontId="3" type="noConversion"/>
  </si>
  <si>
    <t xml:space="preserve">   So we draw a time line of the future cash flows:</t>
    <phoneticPr fontId="3" type="noConversion"/>
  </si>
  <si>
    <t>Date:</t>
    <phoneticPr fontId="3" type="noConversion"/>
  </si>
  <si>
    <t>Time:</t>
    <phoneticPr fontId="3" type="noConversion"/>
  </si>
  <si>
    <t>CF:</t>
    <phoneticPr fontId="3" type="noConversion"/>
  </si>
  <si>
    <t>Interest payments are the coupon rate divided by two times the par value.</t>
    <phoneticPr fontId="3" type="noConversion"/>
  </si>
  <si>
    <t>Coupon rate:</t>
    <phoneticPr fontId="3" type="noConversion"/>
  </si>
  <si>
    <t>df:</t>
    <phoneticPr fontId="3" type="noConversion"/>
  </si>
  <si>
    <t>PV:</t>
    <phoneticPr fontId="3" type="noConversion"/>
  </si>
  <si>
    <t>This note is selling at a premium since its 6% coupon is well above current market rates.</t>
    <phoneticPr fontId="3" type="noConversion"/>
  </si>
  <si>
    <t>3. May 15, 2018 3.25% note:</t>
    <phoneticPr fontId="3" type="noConversion"/>
  </si>
  <si>
    <t>CF:</t>
    <phoneticPr fontId="3" type="noConversion"/>
  </si>
  <si>
    <t>Maturity Term</t>
    <phoneticPr fontId="3" type="noConversion"/>
  </si>
  <si>
    <t xml:space="preserve">     (Years)</t>
    <phoneticPr fontId="3" type="noConversion"/>
  </si>
  <si>
    <t>Strips</t>
    <phoneticPr fontId="3" type="noConversion"/>
  </si>
  <si>
    <t xml:space="preserve">Price </t>
    <phoneticPr fontId="3" type="noConversion"/>
  </si>
  <si>
    <t>(% of par)</t>
    <phoneticPr fontId="3" type="noConversion"/>
  </si>
  <si>
    <t>Prices on bills, notes, bonds, and STRIPS are quoted in % of par terms.  (Since there is no concept of a share as with stocks.)</t>
    <phoneticPr fontId="3" type="noConversion"/>
  </si>
  <si>
    <t>Given these prices, we can obtain discount factors and then from the discount factors yields for any compounding period.</t>
    <phoneticPr fontId="3" type="noConversion"/>
  </si>
  <si>
    <t>Discount</t>
    <phoneticPr fontId="3" type="noConversion"/>
  </si>
  <si>
    <t>factors</t>
    <phoneticPr fontId="3" type="noConversion"/>
  </si>
  <si>
    <t>cc ytm</t>
    <phoneticPr fontId="3" type="noConversion"/>
  </si>
  <si>
    <t>The spot rate is the ytm on a 0-coupon security.  The cleanest way to express yields is on a continuously-compounded basis.</t>
    <phoneticPr fontId="3" type="noConversion"/>
  </si>
  <si>
    <t>The relevant equation is:</t>
    <phoneticPr fontId="3" type="noConversion"/>
  </si>
  <si>
    <t>df = exp(-T * ccy)</t>
    <phoneticPr fontId="3" type="noConversion"/>
  </si>
  <si>
    <t>Excel is great for this problem because once we do something once we can copy it across or down.</t>
    <phoneticPr fontId="3" type="noConversion"/>
  </si>
  <si>
    <t>The yield curve is a graph of spot rates as a function of term.</t>
    <phoneticPr fontId="3" type="noConversion"/>
  </si>
  <si>
    <t>The yield curve has been in the news a lot in 2019 as it has been downward-sloping.</t>
    <phoneticPr fontId="3" type="noConversion"/>
  </si>
  <si>
    <t>Therefore, ytm (cc basis) =</t>
  </si>
  <si>
    <t>We can use algebra to find the ytm of the May 15 2018 note since it has only 1 future cash flow.  We know: P *exp(ytm*T)= FV</t>
  </si>
  <si>
    <t xml:space="preserve">  As noted, this is the 6-month spot rate (in Cell E5).</t>
  </si>
  <si>
    <t>We have to use Solver to obtain the yields to maturity on the other notes.</t>
  </si>
  <si>
    <t>Nov 15 2026 6% Note:</t>
  </si>
  <si>
    <t>ytm:</t>
  </si>
  <si>
    <t>Criterion:</t>
  </si>
  <si>
    <t>To find the ytm we use Solver to minimize Cell C107 by changing our guess of the ytm in Cell I99.  The ytm is the single rate, which when used to discount a note's cash flows gives the market value of the note.</t>
  </si>
  <si>
    <t xml:space="preserve">  Our initial guess of 2% generates a value of 132.70, which is too high, so we know that the ytm must be higher than 2%.</t>
  </si>
  <si>
    <t>Running Solver, we find the ytm is:</t>
  </si>
  <si>
    <t>df(@ytm):</t>
  </si>
  <si>
    <t>PV:</t>
  </si>
  <si>
    <t>Nov 15, 2019 4.5% Note:</t>
  </si>
  <si>
    <t>We find:</t>
  </si>
  <si>
    <t xml:space="preserve">  (We know our guess of 2% is too high because it gives a value below the market value.)</t>
  </si>
  <si>
    <t>5. 1.5% note of August 15, 2027:</t>
  </si>
  <si>
    <t>1.5% note of August 15, 2027:</t>
  </si>
  <si>
    <t>ytm (cc):</t>
  </si>
  <si>
    <t>Convergence Criterion:</t>
  </si>
  <si>
    <t xml:space="preserve">  (We know our initial guess of 2% is too low, as it gives a value that exceeds the market value.)</t>
  </si>
  <si>
    <t>Discussion:</t>
  </si>
  <si>
    <t xml:space="preserve">The value of any security is the present value of its future cash flows. </t>
  </si>
  <si>
    <t>Treasury notes have no default risk so we use spot rates to discount future cash flows.</t>
  </si>
  <si>
    <t>A note's yield to maturity is an alternative way of expressing its market value.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</si>
</sst>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name val="Verdana"/>
    </font>
    <font>
      <b/>
      <sz val="10"/>
      <name val="Verdana"/>
    </font>
    <font>
      <sz val="10"/>
      <name val="Verdana"/>
    </font>
    <font>
      <sz val="8"/>
      <name val="Verdana"/>
    </font>
    <font>
      <sz val="10"/>
      <name val="Verdana"/>
      <family val="2"/>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xf numFmtId="0" fontId="0" fillId="0" borderId="0" xfId="0" applyAlignment="1">
      <alignment horizontal="center" vertical="center"/>
    </xf>
    <xf numFmtId="0" fontId="2" fillId="0" borderId="0" xfId="0" applyFont="1" applyAlignment="1">
      <alignment horizontal="center" vertical="center"/>
    </xf>
    <xf numFmtId="15" fontId="0" fillId="0" borderId="0" xfId="0" applyNumberFormat="1"/>
    <xf numFmtId="14" fontId="0" fillId="0" borderId="0" xfId="0" applyNumberFormat="1"/>
    <xf numFmtId="0" fontId="4" fillId="0" borderId="0" xfId="0" applyFont="1"/>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a:pPr>
            <a:r>
              <a:rPr lang="en-US"/>
              <a:t>Yield Curve</a:t>
            </a:r>
          </a:p>
        </c:rich>
      </c:tx>
      <c:overlay val="0"/>
    </c:title>
    <c:autoTitleDeleted val="0"/>
    <c:plotArea>
      <c:layout/>
      <c:scatterChart>
        <c:scatterStyle val="smoothMarker"/>
        <c:varyColors val="0"/>
        <c:ser>
          <c:idx val="0"/>
          <c:order val="0"/>
          <c:marker>
            <c:symbol val="none"/>
          </c:marker>
          <c:xVal>
            <c:numRef>
              <c:f>Sheet1!$W$1:$W$40</c:f>
              <c:numCache>
                <c:formatCode>General</c:formatCode>
                <c:ptCount val="40"/>
                <c:pt idx="0">
                  <c:v>0.25</c:v>
                </c:pt>
                <c:pt idx="1">
                  <c:v>0.5</c:v>
                </c:pt>
                <c:pt idx="2">
                  <c:v>0.75</c:v>
                </c:pt>
                <c:pt idx="3">
                  <c:v>1</c:v>
                </c:pt>
                <c:pt idx="4">
                  <c:v>1.25</c:v>
                </c:pt>
                <c:pt idx="5">
                  <c:v>1.5</c:v>
                </c:pt>
                <c:pt idx="6">
                  <c:v>1.75</c:v>
                </c:pt>
                <c:pt idx="7">
                  <c:v>2</c:v>
                </c:pt>
                <c:pt idx="8">
                  <c:v>2.25</c:v>
                </c:pt>
                <c:pt idx="9">
                  <c:v>2.5</c:v>
                </c:pt>
                <c:pt idx="10">
                  <c:v>2.75</c:v>
                </c:pt>
                <c:pt idx="11">
                  <c:v>3</c:v>
                </c:pt>
                <c:pt idx="12">
                  <c:v>3.25</c:v>
                </c:pt>
                <c:pt idx="13">
                  <c:v>3.5</c:v>
                </c:pt>
                <c:pt idx="14">
                  <c:v>3.75</c:v>
                </c:pt>
                <c:pt idx="15">
                  <c:v>4</c:v>
                </c:pt>
                <c:pt idx="16">
                  <c:v>4.25</c:v>
                </c:pt>
                <c:pt idx="17">
                  <c:v>4.5</c:v>
                </c:pt>
                <c:pt idx="18">
                  <c:v>4.75</c:v>
                </c:pt>
                <c:pt idx="19">
                  <c:v>5</c:v>
                </c:pt>
                <c:pt idx="20">
                  <c:v>5.25</c:v>
                </c:pt>
                <c:pt idx="21">
                  <c:v>5.5</c:v>
                </c:pt>
                <c:pt idx="22">
                  <c:v>5.75</c:v>
                </c:pt>
                <c:pt idx="23">
                  <c:v>6</c:v>
                </c:pt>
                <c:pt idx="24">
                  <c:v>6.25</c:v>
                </c:pt>
                <c:pt idx="25">
                  <c:v>6.5</c:v>
                </c:pt>
                <c:pt idx="26">
                  <c:v>6.75</c:v>
                </c:pt>
                <c:pt idx="27">
                  <c:v>7</c:v>
                </c:pt>
                <c:pt idx="28">
                  <c:v>7.25</c:v>
                </c:pt>
                <c:pt idx="29">
                  <c:v>7.5</c:v>
                </c:pt>
                <c:pt idx="30">
                  <c:v>7.75</c:v>
                </c:pt>
                <c:pt idx="31">
                  <c:v>8</c:v>
                </c:pt>
                <c:pt idx="32">
                  <c:v>8.25</c:v>
                </c:pt>
                <c:pt idx="33">
                  <c:v>8.5</c:v>
                </c:pt>
                <c:pt idx="34">
                  <c:v>8.75</c:v>
                </c:pt>
                <c:pt idx="35">
                  <c:v>9</c:v>
                </c:pt>
                <c:pt idx="36">
                  <c:v>9.25</c:v>
                </c:pt>
                <c:pt idx="37">
                  <c:v>9.5</c:v>
                </c:pt>
                <c:pt idx="38">
                  <c:v>9.75</c:v>
                </c:pt>
                <c:pt idx="39">
                  <c:v>10</c:v>
                </c:pt>
              </c:numCache>
            </c:numRef>
          </c:xVal>
          <c:yVal>
            <c:numRef>
              <c:f>Sheet1!$X$1:$X$40</c:f>
              <c:numCache>
                <c:formatCode>General</c:formatCode>
                <c:ptCount val="40"/>
                <c:pt idx="0">
                  <c:v>1.2760331632310341E-2</c:v>
                </c:pt>
                <c:pt idx="1">
                  <c:v>1.3455158998920089E-2</c:v>
                </c:pt>
                <c:pt idx="2">
                  <c:v>1.4447323324225396E-2</c:v>
                </c:pt>
                <c:pt idx="3">
                  <c:v>1.4944109033655124E-2</c:v>
                </c:pt>
                <c:pt idx="4">
                  <c:v>1.5440042885996277E-2</c:v>
                </c:pt>
                <c:pt idx="5">
                  <c:v>1.5936298848989644E-2</c:v>
                </c:pt>
                <c:pt idx="6">
                  <c:v>1.5936164758399214E-2</c:v>
                </c:pt>
                <c:pt idx="7">
                  <c:v>1.6432079459591714E-2</c:v>
                </c:pt>
                <c:pt idx="8">
                  <c:v>1.6928104288533162E-2</c:v>
                </c:pt>
                <c:pt idx="9">
                  <c:v>1.7424045900951795E-2</c:v>
                </c:pt>
                <c:pt idx="10">
                  <c:v>1.742394418056202E-2</c:v>
                </c:pt>
                <c:pt idx="11">
                  <c:v>1.791947853871333E-2</c:v>
                </c:pt>
                <c:pt idx="12">
                  <c:v>1.811754339576194E-2</c:v>
                </c:pt>
                <c:pt idx="13">
                  <c:v>1.8414892819953201E-2</c:v>
                </c:pt>
                <c:pt idx="14">
                  <c:v>1.8415051983005828E-2</c:v>
                </c:pt>
                <c:pt idx="15">
                  <c:v>1.8613007833823653E-2</c:v>
                </c:pt>
                <c:pt idx="16">
                  <c:v>1.8712256618083744E-2</c:v>
                </c:pt>
                <c:pt idx="17">
                  <c:v>1.8910249189799822E-2</c:v>
                </c:pt>
                <c:pt idx="18">
                  <c:v>1.8910327608077024E-2</c:v>
                </c:pt>
                <c:pt idx="19">
                  <c:v>1.9207488839394972E-2</c:v>
                </c:pt>
                <c:pt idx="20">
                  <c:v>1.9405486870740347E-2</c:v>
                </c:pt>
                <c:pt idx="21">
                  <c:v>1.9405516787458717E-2</c:v>
                </c:pt>
                <c:pt idx="22">
                  <c:v>1.9900746217571517E-2</c:v>
                </c:pt>
                <c:pt idx="23">
                  <c:v>1.9900704012077126E-2</c:v>
                </c:pt>
                <c:pt idx="24">
                  <c:v>1.9900658727891353E-2</c:v>
                </c:pt>
                <c:pt idx="25">
                  <c:v>1.9900591542451343E-2</c:v>
                </c:pt>
                <c:pt idx="26">
                  <c:v>2.0197655391375649E-2</c:v>
                </c:pt>
                <c:pt idx="27">
                  <c:v>2.0395622875123736E-2</c:v>
                </c:pt>
                <c:pt idx="28">
                  <c:v>2.0643025654519514E-2</c:v>
                </c:pt>
                <c:pt idx="29">
                  <c:v>2.0692540971946102E-2</c:v>
                </c:pt>
                <c:pt idx="30">
                  <c:v>2.0791484721732759E-2</c:v>
                </c:pt>
                <c:pt idx="31">
                  <c:v>2.0890454067013623E-2</c:v>
                </c:pt>
                <c:pt idx="32">
                  <c:v>2.0989529576871398E-2</c:v>
                </c:pt>
                <c:pt idx="33">
                  <c:v>2.1088361829396569E-2</c:v>
                </c:pt>
                <c:pt idx="34">
                  <c:v>2.1484156754604002E-2</c:v>
                </c:pt>
                <c:pt idx="35">
                  <c:v>2.1682015491665926E-2</c:v>
                </c:pt>
                <c:pt idx="36">
                  <c:v>2.1780950879844732E-2</c:v>
                </c:pt>
                <c:pt idx="37">
                  <c:v>2.1879838494965876E-2</c:v>
                </c:pt>
                <c:pt idx="38">
                  <c:v>2.1879935214626185E-2</c:v>
                </c:pt>
                <c:pt idx="39">
                  <c:v>2.2077635533473132E-2</c:v>
                </c:pt>
              </c:numCache>
            </c:numRef>
          </c:yVal>
          <c:smooth val="1"/>
          <c:extLst>
            <c:ext xmlns:c16="http://schemas.microsoft.com/office/drawing/2014/chart" uri="{C3380CC4-5D6E-409C-BE32-E72D297353CC}">
              <c16:uniqueId val="{00000000-2866-B944-93DC-5A55A02DC60D}"/>
            </c:ext>
          </c:extLst>
        </c:ser>
        <c:dLbls>
          <c:showLegendKey val="0"/>
          <c:showVal val="0"/>
          <c:showCatName val="0"/>
          <c:showSerName val="0"/>
          <c:showPercent val="0"/>
          <c:showBubbleSize val="0"/>
        </c:dLbls>
        <c:axId val="467292072"/>
        <c:axId val="492560472"/>
      </c:scatterChart>
      <c:valAx>
        <c:axId val="467292072"/>
        <c:scaling>
          <c:orientation val="minMax"/>
        </c:scaling>
        <c:delete val="0"/>
        <c:axPos val="b"/>
        <c:title>
          <c:tx>
            <c:rich>
              <a:bodyPr/>
              <a:lstStyle/>
              <a:p>
                <a:pPr>
                  <a:defRPr/>
                </a:pPr>
                <a:r>
                  <a:rPr lang="en-US"/>
                  <a:t>Term to Maturity (Years)</a:t>
                </a:r>
              </a:p>
            </c:rich>
          </c:tx>
          <c:overlay val="0"/>
        </c:title>
        <c:numFmt formatCode="General" sourceLinked="1"/>
        <c:majorTickMark val="out"/>
        <c:minorTickMark val="none"/>
        <c:tickLblPos val="nextTo"/>
        <c:crossAx val="492560472"/>
        <c:crosses val="autoZero"/>
        <c:crossBetween val="midCat"/>
      </c:valAx>
      <c:valAx>
        <c:axId val="492560472"/>
        <c:scaling>
          <c:orientation val="minMax"/>
        </c:scaling>
        <c:delete val="0"/>
        <c:axPos val="l"/>
        <c:majorGridlines/>
        <c:title>
          <c:tx>
            <c:rich>
              <a:bodyPr/>
              <a:lstStyle/>
              <a:p>
                <a:pPr>
                  <a:defRPr/>
                </a:pPr>
                <a:r>
                  <a:rPr lang="en-US"/>
                  <a:t>Yield to Maturity (cc basis)</a:t>
                </a:r>
              </a:p>
            </c:rich>
          </c:tx>
          <c:overlay val="0"/>
        </c:title>
        <c:numFmt formatCode="General" sourceLinked="1"/>
        <c:majorTickMark val="out"/>
        <c:minorTickMark val="none"/>
        <c:tickLblPos val="nextTo"/>
        <c:txPr>
          <a:bodyPr rot="0" vert="horz"/>
          <a:lstStyle/>
          <a:p>
            <a:pPr>
              <a:defRPr/>
            </a:pPr>
            <a:endParaRPr lang="en-US"/>
          </a:p>
        </c:txPr>
        <c:crossAx val="467292072"/>
        <c:crosses val="autoZero"/>
        <c:crossBetween val="midCat"/>
      </c:valAx>
    </c:plotArea>
    <c:plotVisOnly val="1"/>
    <c:dispBlanksAs val="gap"/>
    <c:showDLblsOverMax val="0"/>
  </c:chart>
  <c:printSettings>
    <c:headerFooter/>
    <c:pageMargins b="1" l="0.75" r="0.75" t="1" header="0.5" footer="0.5"/>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5</xdr:col>
      <xdr:colOff>927100</xdr:colOff>
      <xdr:row>4</xdr:row>
      <xdr:rowOff>25400</xdr:rowOff>
    </xdr:from>
    <xdr:to>
      <xdr:col>14</xdr:col>
      <xdr:colOff>939800</xdr:colOff>
      <xdr:row>37</xdr:row>
      <xdr:rowOff>38100</xdr:rowOff>
    </xdr:to>
    <xdr:graphicFrame macro="">
      <xdr:nvGraphicFramePr>
        <xdr:cNvPr id="5" name="Chart 4">
          <a:extLst>
            <a:ext uri="{FF2B5EF4-FFF2-40B4-BE49-F238E27FC236}">
              <a16:creationId xmlns:a16="http://schemas.microsoft.com/office/drawing/2014/main" id="{00000000-0008-0000-00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ublished="0"/>
  <dimension ref="A1:Y136"/>
  <sheetViews>
    <sheetView tabSelected="1" topLeftCell="A107" zoomScale="97" workbookViewId="0">
      <selection activeCell="B137" sqref="B137"/>
    </sheetView>
  </sheetViews>
  <sheetFormatPr baseColWidth="10" defaultRowHeight="13" x14ac:dyDescent="0.15"/>
  <cols>
    <col min="1" max="1" width="14.6640625" customWidth="1"/>
    <col min="3" max="3" width="13.33203125" bestFit="1" customWidth="1"/>
  </cols>
  <sheetData>
    <row r="1" spans="1:24" x14ac:dyDescent="0.15">
      <c r="A1" t="s">
        <v>21</v>
      </c>
      <c r="B1" t="s">
        <v>23</v>
      </c>
      <c r="D1" t="s">
        <v>28</v>
      </c>
      <c r="E1" t="s">
        <v>30</v>
      </c>
      <c r="W1" s="2">
        <v>0.25</v>
      </c>
      <c r="X1">
        <f>E4</f>
        <v>1.2760331632310341E-2</v>
      </c>
    </row>
    <row r="2" spans="1:24" x14ac:dyDescent="0.15">
      <c r="A2" t="s">
        <v>22</v>
      </c>
      <c r="B2" t="s">
        <v>24</v>
      </c>
      <c r="D2" t="s">
        <v>29</v>
      </c>
      <c r="W2" s="2">
        <v>0.5</v>
      </c>
      <c r="X2">
        <f t="shared" ref="X2:X40" si="0">E5</f>
        <v>1.3455158998920089E-2</v>
      </c>
    </row>
    <row r="3" spans="1:24" x14ac:dyDescent="0.15">
      <c r="A3" s="2">
        <v>0</v>
      </c>
      <c r="B3" s="2" t="s">
        <v>25</v>
      </c>
      <c r="D3">
        <v>1</v>
      </c>
      <c r="W3" s="2">
        <v>0.75</v>
      </c>
      <c r="X3">
        <f t="shared" si="0"/>
        <v>1.4447323324225396E-2</v>
      </c>
    </row>
    <row r="4" spans="1:24" x14ac:dyDescent="0.15">
      <c r="A4" s="2">
        <v>0.25</v>
      </c>
      <c r="B4" s="2">
        <v>99.6815</v>
      </c>
      <c r="D4">
        <f>B4/100</f>
        <v>0.99681500000000001</v>
      </c>
      <c r="E4">
        <f>LN(D4)/-A4</f>
        <v>1.2760331632310341E-2</v>
      </c>
      <c r="W4" s="2">
        <v>1</v>
      </c>
      <c r="X4">
        <f t="shared" si="0"/>
        <v>1.4944109033655124E-2</v>
      </c>
    </row>
    <row r="5" spans="1:24" x14ac:dyDescent="0.15">
      <c r="A5" s="2">
        <v>0.5</v>
      </c>
      <c r="B5" s="2">
        <v>99.329499999999996</v>
      </c>
      <c r="D5">
        <f t="shared" ref="D5:D43" si="1">B5/100</f>
        <v>0.99329499999999993</v>
      </c>
      <c r="E5">
        <f t="shared" ref="E5:E43" si="2">LN(D5)/-A5</f>
        <v>1.3455158998920089E-2</v>
      </c>
      <c r="W5" s="2">
        <v>1.25</v>
      </c>
      <c r="X5">
        <f t="shared" si="0"/>
        <v>1.5440042885996277E-2</v>
      </c>
    </row>
    <row r="6" spans="1:24" x14ac:dyDescent="0.15">
      <c r="A6" s="2">
        <v>0.75</v>
      </c>
      <c r="B6" s="2">
        <v>98.922300000000007</v>
      </c>
      <c r="D6">
        <f t="shared" si="1"/>
        <v>0.98922300000000007</v>
      </c>
      <c r="E6">
        <f t="shared" si="2"/>
        <v>1.4447323324225396E-2</v>
      </c>
      <c r="W6" s="2">
        <v>1.5</v>
      </c>
      <c r="X6">
        <f t="shared" si="0"/>
        <v>1.5936298848989644E-2</v>
      </c>
    </row>
    <row r="7" spans="1:24" x14ac:dyDescent="0.15">
      <c r="A7" s="2">
        <v>1</v>
      </c>
      <c r="B7" s="2">
        <v>98.5167</v>
      </c>
      <c r="D7">
        <f t="shared" si="1"/>
        <v>0.98516700000000001</v>
      </c>
      <c r="E7">
        <f t="shared" si="2"/>
        <v>1.4944109033655124E-2</v>
      </c>
      <c r="W7" s="2">
        <v>1.75</v>
      </c>
      <c r="X7">
        <f t="shared" si="0"/>
        <v>1.5936164758399214E-2</v>
      </c>
    </row>
    <row r="8" spans="1:24" x14ac:dyDescent="0.15">
      <c r="A8" s="2">
        <v>1.25</v>
      </c>
      <c r="B8" s="2">
        <v>98.088499999999996</v>
      </c>
      <c r="D8">
        <f t="shared" si="1"/>
        <v>0.98088500000000001</v>
      </c>
      <c r="E8">
        <f t="shared" si="2"/>
        <v>1.5440042885996277E-2</v>
      </c>
      <c r="W8" s="2">
        <v>2</v>
      </c>
      <c r="X8">
        <f t="shared" si="0"/>
        <v>1.6432079459591714E-2</v>
      </c>
    </row>
    <row r="9" spans="1:24" x14ac:dyDescent="0.15">
      <c r="A9" s="2">
        <v>1.5</v>
      </c>
      <c r="B9" s="2">
        <v>97.637900000000002</v>
      </c>
      <c r="D9">
        <f t="shared" si="1"/>
        <v>0.976379</v>
      </c>
      <c r="E9">
        <f t="shared" si="2"/>
        <v>1.5936298848989644E-2</v>
      </c>
      <c r="W9" s="2">
        <v>2.25</v>
      </c>
      <c r="X9">
        <f t="shared" si="0"/>
        <v>1.6928104288533162E-2</v>
      </c>
    </row>
    <row r="10" spans="1:24" x14ac:dyDescent="0.15">
      <c r="A10" s="2">
        <v>1.75</v>
      </c>
      <c r="B10" s="2">
        <v>97.249700000000004</v>
      </c>
      <c r="D10">
        <f t="shared" si="1"/>
        <v>0.97249700000000006</v>
      </c>
      <c r="E10">
        <f t="shared" si="2"/>
        <v>1.5936164758399214E-2</v>
      </c>
      <c r="W10" s="2">
        <v>2.5</v>
      </c>
      <c r="X10">
        <f t="shared" si="0"/>
        <v>1.7424045900951795E-2</v>
      </c>
    </row>
    <row r="11" spans="1:24" x14ac:dyDescent="0.15">
      <c r="A11" s="2">
        <v>2</v>
      </c>
      <c r="B11" s="2">
        <v>96.766999999999996</v>
      </c>
      <c r="D11">
        <f t="shared" si="1"/>
        <v>0.96766999999999992</v>
      </c>
      <c r="E11">
        <f t="shared" si="2"/>
        <v>1.6432079459591714E-2</v>
      </c>
      <c r="W11" s="2">
        <v>2.75</v>
      </c>
      <c r="X11">
        <f t="shared" si="0"/>
        <v>1.742394418056202E-2</v>
      </c>
    </row>
    <row r="12" spans="1:24" x14ac:dyDescent="0.15">
      <c r="A12" s="2">
        <v>2.25</v>
      </c>
      <c r="B12" s="2">
        <v>96.262799999999999</v>
      </c>
      <c r="D12">
        <f t="shared" si="1"/>
        <v>0.96262800000000004</v>
      </c>
      <c r="E12">
        <f t="shared" si="2"/>
        <v>1.6928104288533162E-2</v>
      </c>
      <c r="W12" s="2">
        <v>3</v>
      </c>
      <c r="X12">
        <f t="shared" si="0"/>
        <v>1.791947853871333E-2</v>
      </c>
    </row>
    <row r="13" spans="1:24" x14ac:dyDescent="0.15">
      <c r="A13" s="2">
        <v>2.5</v>
      </c>
      <c r="B13" s="2">
        <v>95.737499999999997</v>
      </c>
      <c r="D13">
        <f t="shared" si="1"/>
        <v>0.95737499999999998</v>
      </c>
      <c r="E13">
        <f t="shared" si="2"/>
        <v>1.7424045900951795E-2</v>
      </c>
      <c r="W13" s="2">
        <v>3.25</v>
      </c>
      <c r="X13">
        <f t="shared" si="0"/>
        <v>1.811754339576194E-2</v>
      </c>
    </row>
    <row r="14" spans="1:24" x14ac:dyDescent="0.15">
      <c r="A14" s="2">
        <v>2.75</v>
      </c>
      <c r="B14" s="2">
        <v>95.321399999999997</v>
      </c>
      <c r="D14">
        <f t="shared" si="1"/>
        <v>0.95321400000000001</v>
      </c>
      <c r="E14">
        <f t="shared" si="2"/>
        <v>1.742394418056202E-2</v>
      </c>
      <c r="W14" s="2">
        <v>3.5</v>
      </c>
      <c r="X14">
        <f t="shared" si="0"/>
        <v>1.8414892819953201E-2</v>
      </c>
    </row>
    <row r="15" spans="1:24" x14ac:dyDescent="0.15">
      <c r="A15" s="2">
        <v>3</v>
      </c>
      <c r="B15" s="2">
        <v>94.766099999999994</v>
      </c>
      <c r="D15">
        <f t="shared" si="1"/>
        <v>0.94766099999999998</v>
      </c>
      <c r="E15">
        <f t="shared" si="2"/>
        <v>1.791947853871333E-2</v>
      </c>
      <c r="W15" s="2">
        <v>3.75</v>
      </c>
      <c r="X15">
        <f t="shared" si="0"/>
        <v>1.8415051983005828E-2</v>
      </c>
    </row>
    <row r="16" spans="1:24" x14ac:dyDescent="0.15">
      <c r="A16" s="2">
        <v>3.25</v>
      </c>
      <c r="B16" s="2">
        <v>94.281800000000004</v>
      </c>
      <c r="D16">
        <f t="shared" si="1"/>
        <v>0.94281800000000004</v>
      </c>
      <c r="E16">
        <f t="shared" si="2"/>
        <v>1.811754339576194E-2</v>
      </c>
      <c r="W16" s="2">
        <v>4</v>
      </c>
      <c r="X16">
        <f t="shared" si="0"/>
        <v>1.8613007833823653E-2</v>
      </c>
    </row>
    <row r="17" spans="1:24" x14ac:dyDescent="0.15">
      <c r="A17" s="2">
        <v>3.5</v>
      </c>
      <c r="B17" s="2">
        <v>93.758099999999999</v>
      </c>
      <c r="D17">
        <f t="shared" si="1"/>
        <v>0.937581</v>
      </c>
      <c r="E17">
        <f t="shared" si="2"/>
        <v>1.8414892819953201E-2</v>
      </c>
      <c r="W17" s="2">
        <v>4.25</v>
      </c>
      <c r="X17">
        <f t="shared" si="0"/>
        <v>1.8712256618083744E-2</v>
      </c>
    </row>
    <row r="18" spans="1:24" x14ac:dyDescent="0.15">
      <c r="A18" s="2">
        <v>3.75</v>
      </c>
      <c r="B18" s="2">
        <v>93.327399999999997</v>
      </c>
      <c r="D18">
        <f t="shared" si="1"/>
        <v>0.93327399999999994</v>
      </c>
      <c r="E18">
        <f t="shared" si="2"/>
        <v>1.8415051983005828E-2</v>
      </c>
      <c r="W18" s="2">
        <v>4.5</v>
      </c>
      <c r="X18">
        <f t="shared" si="0"/>
        <v>1.8910249189799822E-2</v>
      </c>
    </row>
    <row r="19" spans="1:24" x14ac:dyDescent="0.15">
      <c r="A19" s="2">
        <v>4</v>
      </c>
      <c r="B19" s="2">
        <v>92.825199999999995</v>
      </c>
      <c r="D19">
        <f t="shared" si="1"/>
        <v>0.92825199999999997</v>
      </c>
      <c r="E19">
        <f t="shared" si="2"/>
        <v>1.8613007833823653E-2</v>
      </c>
      <c r="W19" s="2">
        <v>4.75</v>
      </c>
      <c r="X19">
        <f t="shared" si="0"/>
        <v>1.8910327608077024E-2</v>
      </c>
    </row>
    <row r="20" spans="1:24" x14ac:dyDescent="0.15">
      <c r="A20" s="2">
        <v>4.25</v>
      </c>
      <c r="B20" s="2">
        <v>92.3553</v>
      </c>
      <c r="D20">
        <f t="shared" si="1"/>
        <v>0.92355299999999996</v>
      </c>
      <c r="E20">
        <f t="shared" si="2"/>
        <v>1.8712256618083744E-2</v>
      </c>
      <c r="W20" s="2">
        <v>5</v>
      </c>
      <c r="X20">
        <f t="shared" si="0"/>
        <v>1.9207488839394972E-2</v>
      </c>
    </row>
    <row r="21" spans="1:24" x14ac:dyDescent="0.15">
      <c r="A21" s="2">
        <v>4.5</v>
      </c>
      <c r="B21" s="2">
        <v>91.842399999999998</v>
      </c>
      <c r="D21">
        <f t="shared" si="1"/>
        <v>0.91842400000000002</v>
      </c>
      <c r="E21">
        <f t="shared" si="2"/>
        <v>1.8910249189799822E-2</v>
      </c>
      <c r="W21" s="2">
        <v>5.25</v>
      </c>
      <c r="X21">
        <f t="shared" si="0"/>
        <v>1.9405486870740347E-2</v>
      </c>
    </row>
    <row r="22" spans="1:24" x14ac:dyDescent="0.15">
      <c r="A22" s="2">
        <v>4.75</v>
      </c>
      <c r="B22" s="2">
        <v>91.409199999999998</v>
      </c>
      <c r="D22">
        <f t="shared" si="1"/>
        <v>0.91409200000000002</v>
      </c>
      <c r="E22">
        <f t="shared" si="2"/>
        <v>1.8910327608077024E-2</v>
      </c>
      <c r="W22" s="2">
        <v>5.5</v>
      </c>
      <c r="X22">
        <f t="shared" si="0"/>
        <v>1.9405516787458717E-2</v>
      </c>
    </row>
    <row r="23" spans="1:24" x14ac:dyDescent="0.15">
      <c r="A23" s="2">
        <v>5</v>
      </c>
      <c r="B23" s="2">
        <v>90.843000000000004</v>
      </c>
      <c r="D23">
        <f t="shared" si="1"/>
        <v>0.90843000000000007</v>
      </c>
      <c r="E23">
        <f t="shared" si="2"/>
        <v>1.9207488839394972E-2</v>
      </c>
      <c r="W23" s="2">
        <v>5.75</v>
      </c>
      <c r="X23">
        <f t="shared" si="0"/>
        <v>1.9900746217571517E-2</v>
      </c>
    </row>
    <row r="24" spans="1:24" x14ac:dyDescent="0.15">
      <c r="A24" s="2">
        <v>5.25</v>
      </c>
      <c r="B24" s="2">
        <v>90.313900000000004</v>
      </c>
      <c r="D24">
        <f t="shared" si="1"/>
        <v>0.90313900000000003</v>
      </c>
      <c r="E24">
        <f t="shared" si="2"/>
        <v>1.9405486870740347E-2</v>
      </c>
      <c r="W24" s="2">
        <v>6</v>
      </c>
      <c r="X24">
        <f t="shared" si="0"/>
        <v>1.9900704012077126E-2</v>
      </c>
    </row>
    <row r="25" spans="1:24" x14ac:dyDescent="0.15">
      <c r="A25" s="2">
        <v>5.5</v>
      </c>
      <c r="B25" s="2">
        <v>89.876800000000003</v>
      </c>
      <c r="D25">
        <f t="shared" si="1"/>
        <v>0.89876800000000001</v>
      </c>
      <c r="E25">
        <f t="shared" si="2"/>
        <v>1.9405516787458717E-2</v>
      </c>
      <c r="W25" s="2">
        <v>6.25</v>
      </c>
      <c r="X25">
        <f t="shared" si="0"/>
        <v>1.9900658727891353E-2</v>
      </c>
    </row>
    <row r="26" spans="1:24" x14ac:dyDescent="0.15">
      <c r="A26" s="2">
        <v>5.75</v>
      </c>
      <c r="B26" s="2">
        <v>89.1875</v>
      </c>
      <c r="D26">
        <f t="shared" si="1"/>
        <v>0.89187499999999997</v>
      </c>
      <c r="E26">
        <f t="shared" si="2"/>
        <v>1.9900746217571517E-2</v>
      </c>
      <c r="W26" s="2">
        <v>6.5</v>
      </c>
      <c r="X26">
        <f t="shared" si="0"/>
        <v>1.9900591542451343E-2</v>
      </c>
    </row>
    <row r="27" spans="1:24" x14ac:dyDescent="0.15">
      <c r="A27" s="2">
        <v>6</v>
      </c>
      <c r="B27" s="2">
        <v>88.744900000000001</v>
      </c>
      <c r="D27">
        <f t="shared" si="1"/>
        <v>0.88744900000000004</v>
      </c>
      <c r="E27">
        <f t="shared" si="2"/>
        <v>1.9900704012077126E-2</v>
      </c>
      <c r="W27" s="2">
        <v>6.75</v>
      </c>
      <c r="X27">
        <f t="shared" si="0"/>
        <v>2.0197655391375649E-2</v>
      </c>
    </row>
    <row r="28" spans="1:24" x14ac:dyDescent="0.15">
      <c r="A28" s="2">
        <v>6.25</v>
      </c>
      <c r="B28" s="2">
        <v>88.304500000000004</v>
      </c>
      <c r="D28">
        <f t="shared" si="1"/>
        <v>0.88304500000000008</v>
      </c>
      <c r="E28">
        <f t="shared" si="2"/>
        <v>1.9900658727891353E-2</v>
      </c>
      <c r="W28" s="2">
        <v>7</v>
      </c>
      <c r="X28">
        <f t="shared" si="0"/>
        <v>2.0395622875123736E-2</v>
      </c>
    </row>
    <row r="29" spans="1:24" x14ac:dyDescent="0.15">
      <c r="A29" s="2">
        <v>6.5</v>
      </c>
      <c r="B29" s="3">
        <v>87.866299999999995</v>
      </c>
      <c r="D29">
        <f t="shared" si="1"/>
        <v>0.87866299999999997</v>
      </c>
      <c r="E29">
        <f t="shared" si="2"/>
        <v>1.9900591542451343E-2</v>
      </c>
      <c r="W29" s="2">
        <v>7.25</v>
      </c>
      <c r="X29">
        <f t="shared" si="0"/>
        <v>2.0643025654519514E-2</v>
      </c>
    </row>
    <row r="30" spans="1:24" x14ac:dyDescent="0.15">
      <c r="A30" s="2">
        <v>6.75</v>
      </c>
      <c r="B30" s="2">
        <v>87.255099999999999</v>
      </c>
      <c r="D30">
        <f t="shared" si="1"/>
        <v>0.87255099999999997</v>
      </c>
      <c r="E30">
        <f t="shared" si="2"/>
        <v>2.0197655391375649E-2</v>
      </c>
      <c r="W30" s="2">
        <v>7.5</v>
      </c>
      <c r="X30">
        <f t="shared" si="0"/>
        <v>2.0692540971946102E-2</v>
      </c>
    </row>
    <row r="31" spans="1:24" x14ac:dyDescent="0.15">
      <c r="A31" s="2">
        <v>7</v>
      </c>
      <c r="B31" s="2">
        <v>86.695400000000006</v>
      </c>
      <c r="D31">
        <f t="shared" si="1"/>
        <v>0.86695400000000011</v>
      </c>
      <c r="E31">
        <f t="shared" si="2"/>
        <v>2.0395622875123736E-2</v>
      </c>
      <c r="W31" s="2">
        <v>7.75</v>
      </c>
      <c r="X31">
        <f t="shared" si="0"/>
        <v>2.0791484721732759E-2</v>
      </c>
    </row>
    <row r="32" spans="1:24" x14ac:dyDescent="0.15">
      <c r="A32" s="2">
        <v>7.25</v>
      </c>
      <c r="B32" s="2">
        <v>86.099900000000005</v>
      </c>
      <c r="D32">
        <f t="shared" si="1"/>
        <v>0.86099900000000007</v>
      </c>
      <c r="E32">
        <f t="shared" si="2"/>
        <v>2.0643025654519514E-2</v>
      </c>
      <c r="W32" s="2">
        <v>8</v>
      </c>
      <c r="X32">
        <f t="shared" si="0"/>
        <v>2.0890454067013623E-2</v>
      </c>
    </row>
    <row r="33" spans="1:24" x14ac:dyDescent="0.15">
      <c r="A33" s="2">
        <v>7.5</v>
      </c>
      <c r="B33" s="2">
        <v>85.624899999999997</v>
      </c>
      <c r="D33">
        <f t="shared" si="1"/>
        <v>0.85624899999999993</v>
      </c>
      <c r="E33">
        <f t="shared" si="2"/>
        <v>2.0692540971946102E-2</v>
      </c>
      <c r="W33" s="2">
        <v>8.25</v>
      </c>
      <c r="X33">
        <f t="shared" si="0"/>
        <v>2.0989529576871398E-2</v>
      </c>
    </row>
    <row r="34" spans="1:24" x14ac:dyDescent="0.15">
      <c r="A34" s="2">
        <v>7.75</v>
      </c>
      <c r="B34" s="2">
        <v>85.117800000000003</v>
      </c>
      <c r="D34">
        <f t="shared" si="1"/>
        <v>0.85117799999999999</v>
      </c>
      <c r="E34">
        <f t="shared" si="2"/>
        <v>2.0791484721732759E-2</v>
      </c>
      <c r="W34" s="2">
        <v>8.5</v>
      </c>
      <c r="X34">
        <f t="shared" si="0"/>
        <v>2.1088361829396569E-2</v>
      </c>
    </row>
    <row r="35" spans="1:24" x14ac:dyDescent="0.15">
      <c r="A35" s="2">
        <v>8</v>
      </c>
      <c r="B35" s="2">
        <v>84.609499999999997</v>
      </c>
      <c r="D35">
        <f t="shared" si="1"/>
        <v>0.84609499999999993</v>
      </c>
      <c r="E35">
        <f t="shared" si="2"/>
        <v>2.0890454067013623E-2</v>
      </c>
      <c r="W35" s="2">
        <v>8.75</v>
      </c>
      <c r="X35">
        <f t="shared" si="0"/>
        <v>2.1484156754604002E-2</v>
      </c>
    </row>
    <row r="36" spans="1:24" x14ac:dyDescent="0.15">
      <c r="A36" s="2">
        <v>8.25</v>
      </c>
      <c r="B36" s="2">
        <v>84.1</v>
      </c>
      <c r="D36">
        <f t="shared" si="1"/>
        <v>0.84099999999999997</v>
      </c>
      <c r="E36">
        <f t="shared" si="2"/>
        <v>2.0989529576871398E-2</v>
      </c>
      <c r="W36" s="2">
        <v>9</v>
      </c>
      <c r="X36">
        <f t="shared" si="0"/>
        <v>2.1682015491665926E-2</v>
      </c>
    </row>
    <row r="37" spans="1:24" x14ac:dyDescent="0.15">
      <c r="A37" s="2">
        <v>8.5</v>
      </c>
      <c r="B37" s="2">
        <v>83.589600000000004</v>
      </c>
      <c r="D37">
        <f t="shared" si="1"/>
        <v>0.83589600000000008</v>
      </c>
      <c r="E37">
        <f t="shared" si="2"/>
        <v>2.1088361829396569E-2</v>
      </c>
      <c r="W37" s="2">
        <v>9.25</v>
      </c>
      <c r="X37">
        <f t="shared" si="0"/>
        <v>2.1780950879844732E-2</v>
      </c>
    </row>
    <row r="38" spans="1:24" x14ac:dyDescent="0.15">
      <c r="A38" s="2">
        <v>8.75</v>
      </c>
      <c r="B38" s="2">
        <v>82.8626</v>
      </c>
      <c r="D38">
        <f t="shared" si="1"/>
        <v>0.82862599999999997</v>
      </c>
      <c r="E38">
        <f t="shared" si="2"/>
        <v>2.1484156754604002E-2</v>
      </c>
      <c r="W38" s="2">
        <v>9.5</v>
      </c>
      <c r="X38">
        <f t="shared" si="0"/>
        <v>2.1879838494965876E-2</v>
      </c>
    </row>
    <row r="39" spans="1:24" x14ac:dyDescent="0.15">
      <c r="A39" s="2">
        <v>9</v>
      </c>
      <c r="B39" s="2">
        <v>82.272099999999995</v>
      </c>
      <c r="D39">
        <f t="shared" si="1"/>
        <v>0.82272099999999992</v>
      </c>
      <c r="E39">
        <f t="shared" si="2"/>
        <v>2.1682015491665926E-2</v>
      </c>
      <c r="W39" s="2">
        <v>9.75</v>
      </c>
      <c r="X39">
        <f t="shared" si="0"/>
        <v>2.1879935214626185E-2</v>
      </c>
    </row>
    <row r="40" spans="1:24" x14ac:dyDescent="0.15">
      <c r="A40" s="2">
        <v>9.25</v>
      </c>
      <c r="B40" s="2">
        <v>81.752499999999998</v>
      </c>
      <c r="D40">
        <f t="shared" si="1"/>
        <v>0.81752499999999995</v>
      </c>
      <c r="E40">
        <f t="shared" si="2"/>
        <v>2.1780950879844732E-2</v>
      </c>
      <c r="W40" s="2">
        <v>10</v>
      </c>
      <c r="X40">
        <f t="shared" si="0"/>
        <v>2.2077635533473132E-2</v>
      </c>
    </row>
    <row r="41" spans="1:24" x14ac:dyDescent="0.15">
      <c r="A41" s="2">
        <v>9.5</v>
      </c>
      <c r="B41" s="2">
        <v>81.232200000000006</v>
      </c>
      <c r="D41">
        <f t="shared" si="1"/>
        <v>0.8123220000000001</v>
      </c>
      <c r="E41">
        <f t="shared" si="2"/>
        <v>2.1879838494965876E-2</v>
      </c>
    </row>
    <row r="42" spans="1:24" x14ac:dyDescent="0.15">
      <c r="A42" s="2">
        <v>9.75</v>
      </c>
      <c r="B42" s="2">
        <v>80.789000000000001</v>
      </c>
      <c r="D42">
        <f t="shared" si="1"/>
        <v>0.80789</v>
      </c>
      <c r="E42">
        <f t="shared" si="2"/>
        <v>2.1879935214626185E-2</v>
      </c>
    </row>
    <row r="43" spans="1:24" x14ac:dyDescent="0.15">
      <c r="A43" s="2">
        <v>10</v>
      </c>
      <c r="B43" s="2">
        <v>80.189599999999999</v>
      </c>
      <c r="D43">
        <f t="shared" si="1"/>
        <v>0.80189599999999994</v>
      </c>
      <c r="E43">
        <f t="shared" si="2"/>
        <v>2.2077635533473132E-2</v>
      </c>
    </row>
    <row r="45" spans="1:24" x14ac:dyDescent="0.15">
      <c r="A45" t="s">
        <v>26</v>
      </c>
    </row>
    <row r="47" spans="1:24" x14ac:dyDescent="0.15">
      <c r="A47" t="s">
        <v>27</v>
      </c>
    </row>
    <row r="48" spans="1:24" x14ac:dyDescent="0.15">
      <c r="A48" t="s">
        <v>31</v>
      </c>
    </row>
    <row r="49" spans="1:20" x14ac:dyDescent="0.15">
      <c r="A49" t="s">
        <v>32</v>
      </c>
      <c r="C49" t="s">
        <v>33</v>
      </c>
    </row>
    <row r="51" spans="1:20" x14ac:dyDescent="0.15">
      <c r="A51" t="s">
        <v>34</v>
      </c>
    </row>
    <row r="53" spans="1:20" x14ac:dyDescent="0.15">
      <c r="A53" t="s">
        <v>35</v>
      </c>
    </row>
    <row r="55" spans="1:20" x14ac:dyDescent="0.15">
      <c r="A55" t="s">
        <v>36</v>
      </c>
    </row>
    <row r="56" spans="1:20" x14ac:dyDescent="0.15">
      <c r="A56" t="s">
        <v>6</v>
      </c>
    </row>
    <row r="57" spans="1:20" x14ac:dyDescent="0.15">
      <c r="A57" t="s">
        <v>7</v>
      </c>
    </row>
    <row r="60" spans="1:20" x14ac:dyDescent="0.15">
      <c r="A60" t="s">
        <v>8</v>
      </c>
      <c r="G60" t="s">
        <v>15</v>
      </c>
      <c r="H60">
        <v>0.06</v>
      </c>
    </row>
    <row r="61" spans="1:20" x14ac:dyDescent="0.15">
      <c r="A61" t="s">
        <v>9</v>
      </c>
      <c r="K61" t="s">
        <v>14</v>
      </c>
    </row>
    <row r="62" spans="1:20" x14ac:dyDescent="0.15">
      <c r="A62" t="s">
        <v>10</v>
      </c>
    </row>
    <row r="63" spans="1:20" x14ac:dyDescent="0.15">
      <c r="B63" t="s">
        <v>11</v>
      </c>
      <c r="C63" s="4">
        <v>41773</v>
      </c>
      <c r="D63" s="4">
        <v>41957</v>
      </c>
      <c r="E63" s="4">
        <v>42138</v>
      </c>
      <c r="F63" s="4">
        <v>42322</v>
      </c>
      <c r="G63" s="4">
        <v>42504</v>
      </c>
      <c r="H63" s="4">
        <v>42688</v>
      </c>
      <c r="I63" s="4">
        <v>42869</v>
      </c>
      <c r="J63" s="4">
        <v>43053</v>
      </c>
      <c r="K63" s="4">
        <v>43234</v>
      </c>
      <c r="L63" s="4">
        <v>43418</v>
      </c>
      <c r="M63" s="4">
        <v>43599</v>
      </c>
      <c r="N63" s="4">
        <v>43783</v>
      </c>
      <c r="O63" s="4">
        <v>43965</v>
      </c>
      <c r="P63" s="4">
        <v>44149</v>
      </c>
      <c r="Q63" s="4">
        <v>44330</v>
      </c>
      <c r="R63" s="4">
        <v>44514</v>
      </c>
      <c r="S63" s="4">
        <v>44695</v>
      </c>
      <c r="T63" s="4">
        <v>44879</v>
      </c>
    </row>
    <row r="64" spans="1:20" x14ac:dyDescent="0.15">
      <c r="B64" t="s">
        <v>12</v>
      </c>
      <c r="C64">
        <v>0.5</v>
      </c>
      <c r="D64">
        <v>1</v>
      </c>
      <c r="E64">
        <v>1.5</v>
      </c>
      <c r="F64">
        <v>2</v>
      </c>
      <c r="G64">
        <v>2.5</v>
      </c>
      <c r="H64">
        <v>3</v>
      </c>
      <c r="I64">
        <v>3.5</v>
      </c>
      <c r="J64">
        <v>4</v>
      </c>
      <c r="K64">
        <v>4.5</v>
      </c>
      <c r="L64">
        <v>5</v>
      </c>
      <c r="M64">
        <v>5.5</v>
      </c>
      <c r="N64">
        <v>6</v>
      </c>
      <c r="O64">
        <v>6.5</v>
      </c>
      <c r="P64">
        <v>7</v>
      </c>
      <c r="Q64">
        <v>7.5</v>
      </c>
      <c r="R64">
        <v>8</v>
      </c>
      <c r="S64">
        <v>8.5</v>
      </c>
      <c r="T64">
        <v>9</v>
      </c>
    </row>
    <row r="65" spans="1:20" x14ac:dyDescent="0.15">
      <c r="B65" t="s">
        <v>13</v>
      </c>
      <c r="C65">
        <f>100*$H$60/2</f>
        <v>3</v>
      </c>
      <c r="D65">
        <f t="shared" ref="D65:S65" si="3">100*$H$60/2</f>
        <v>3</v>
      </c>
      <c r="E65">
        <f t="shared" si="3"/>
        <v>3</v>
      </c>
      <c r="F65">
        <f t="shared" si="3"/>
        <v>3</v>
      </c>
      <c r="G65">
        <f t="shared" si="3"/>
        <v>3</v>
      </c>
      <c r="H65">
        <f t="shared" si="3"/>
        <v>3</v>
      </c>
      <c r="I65">
        <f t="shared" si="3"/>
        <v>3</v>
      </c>
      <c r="J65">
        <f t="shared" si="3"/>
        <v>3</v>
      </c>
      <c r="K65">
        <f t="shared" si="3"/>
        <v>3</v>
      </c>
      <c r="L65">
        <f t="shared" si="3"/>
        <v>3</v>
      </c>
      <c r="M65">
        <f t="shared" si="3"/>
        <v>3</v>
      </c>
      <c r="N65">
        <f t="shared" si="3"/>
        <v>3</v>
      </c>
      <c r="O65">
        <f t="shared" si="3"/>
        <v>3</v>
      </c>
      <c r="P65">
        <f t="shared" si="3"/>
        <v>3</v>
      </c>
      <c r="Q65">
        <f t="shared" si="3"/>
        <v>3</v>
      </c>
      <c r="R65">
        <f t="shared" si="3"/>
        <v>3</v>
      </c>
      <c r="S65">
        <f t="shared" si="3"/>
        <v>3</v>
      </c>
      <c r="T65">
        <f>100*(1+H60/2)</f>
        <v>103</v>
      </c>
    </row>
    <row r="66" spans="1:20" x14ac:dyDescent="0.15">
      <c r="B66" t="s">
        <v>16</v>
      </c>
      <c r="C66">
        <f>D5</f>
        <v>0.99329499999999993</v>
      </c>
      <c r="D66">
        <f>D7</f>
        <v>0.98516700000000001</v>
      </c>
      <c r="E66">
        <f>D9</f>
        <v>0.976379</v>
      </c>
      <c r="F66">
        <f>D11</f>
        <v>0.96766999999999992</v>
      </c>
      <c r="G66">
        <f>D13</f>
        <v>0.95737499999999998</v>
      </c>
      <c r="H66">
        <f>D15</f>
        <v>0.94766099999999998</v>
      </c>
      <c r="I66">
        <f>D17</f>
        <v>0.937581</v>
      </c>
      <c r="J66">
        <f>D19</f>
        <v>0.92825199999999997</v>
      </c>
      <c r="K66">
        <f>D21</f>
        <v>0.91842400000000002</v>
      </c>
      <c r="L66">
        <f>D23</f>
        <v>0.90843000000000007</v>
      </c>
      <c r="M66">
        <f>D25</f>
        <v>0.89876800000000001</v>
      </c>
      <c r="N66">
        <f>D27</f>
        <v>0.88744900000000004</v>
      </c>
      <c r="O66">
        <f>D29</f>
        <v>0.87866299999999997</v>
      </c>
      <c r="P66">
        <f>D31</f>
        <v>0.86695400000000011</v>
      </c>
      <c r="Q66">
        <f>D33</f>
        <v>0.85624899999999993</v>
      </c>
      <c r="R66">
        <f>D35</f>
        <v>0.84609499999999993</v>
      </c>
      <c r="S66">
        <f>D37</f>
        <v>0.83589600000000008</v>
      </c>
      <c r="T66">
        <f>D39</f>
        <v>0.82272099999999992</v>
      </c>
    </row>
    <row r="67" spans="1:20" x14ac:dyDescent="0.15">
      <c r="B67" t="s">
        <v>17</v>
      </c>
      <c r="C67">
        <f>C65*C66</f>
        <v>2.9798849999999999</v>
      </c>
      <c r="D67">
        <f t="shared" ref="D67:T67" si="4">D65*D66</f>
        <v>2.9555009999999999</v>
      </c>
      <c r="E67">
        <f t="shared" si="4"/>
        <v>2.9291369999999999</v>
      </c>
      <c r="F67">
        <f t="shared" si="4"/>
        <v>2.9030099999999996</v>
      </c>
      <c r="G67">
        <f t="shared" si="4"/>
        <v>2.872125</v>
      </c>
      <c r="H67">
        <f t="shared" si="4"/>
        <v>2.8429829999999998</v>
      </c>
      <c r="I67">
        <f t="shared" si="4"/>
        <v>2.8127430000000002</v>
      </c>
      <c r="J67">
        <f t="shared" si="4"/>
        <v>2.7847559999999998</v>
      </c>
      <c r="K67">
        <f t="shared" si="4"/>
        <v>2.7552720000000002</v>
      </c>
      <c r="L67">
        <f t="shared" si="4"/>
        <v>2.7252900000000002</v>
      </c>
      <c r="M67">
        <f t="shared" si="4"/>
        <v>2.696304</v>
      </c>
      <c r="N67">
        <f t="shared" si="4"/>
        <v>2.662347</v>
      </c>
      <c r="O67">
        <f t="shared" si="4"/>
        <v>2.6359889999999999</v>
      </c>
      <c r="P67">
        <f t="shared" si="4"/>
        <v>2.6008620000000002</v>
      </c>
      <c r="Q67">
        <f t="shared" si="4"/>
        <v>2.5687469999999997</v>
      </c>
      <c r="R67">
        <f t="shared" si="4"/>
        <v>2.5382849999999997</v>
      </c>
      <c r="S67">
        <f t="shared" si="4"/>
        <v>2.5076880000000004</v>
      </c>
      <c r="T67">
        <f t="shared" si="4"/>
        <v>84.740262999999999</v>
      </c>
    </row>
    <row r="68" spans="1:20" x14ac:dyDescent="0.15">
      <c r="B68" s="1">
        <f>SUM(C67:T67)</f>
        <v>131.51118700000001</v>
      </c>
    </row>
    <row r="70" spans="1:20" x14ac:dyDescent="0.15">
      <c r="A70" t="s">
        <v>18</v>
      </c>
    </row>
    <row r="72" spans="1:20" x14ac:dyDescent="0.15">
      <c r="A72" t="s">
        <v>19</v>
      </c>
      <c r="D72">
        <v>3.2500000000000001E-2</v>
      </c>
      <c r="E72" t="s">
        <v>0</v>
      </c>
    </row>
    <row r="73" spans="1:20" x14ac:dyDescent="0.15">
      <c r="B73" t="s">
        <v>11</v>
      </c>
      <c r="C73" s="4">
        <v>41773</v>
      </c>
    </row>
    <row r="74" spans="1:20" x14ac:dyDescent="0.15">
      <c r="B74" t="s">
        <v>12</v>
      </c>
      <c r="C74">
        <v>0.5</v>
      </c>
    </row>
    <row r="75" spans="1:20" x14ac:dyDescent="0.15">
      <c r="B75" t="s">
        <v>20</v>
      </c>
      <c r="C75">
        <f>100*(1+D72/2)</f>
        <v>101.62500000000001</v>
      </c>
    </row>
    <row r="76" spans="1:20" x14ac:dyDescent="0.15">
      <c r="B76" t="s">
        <v>16</v>
      </c>
      <c r="C76">
        <f>C66</f>
        <v>0.99329499999999993</v>
      </c>
    </row>
    <row r="77" spans="1:20" x14ac:dyDescent="0.15">
      <c r="B77" t="s">
        <v>17</v>
      </c>
      <c r="C77">
        <f>C75*C76</f>
        <v>100.94360437500001</v>
      </c>
      <c r="E77" t="s">
        <v>1</v>
      </c>
    </row>
    <row r="79" spans="1:20" x14ac:dyDescent="0.15">
      <c r="A79" t="s">
        <v>2</v>
      </c>
      <c r="D79">
        <v>4.4999999999999998E-2</v>
      </c>
    </row>
    <row r="80" spans="1:20" x14ac:dyDescent="0.15">
      <c r="B80" t="s">
        <v>11</v>
      </c>
      <c r="C80" s="4">
        <v>41773</v>
      </c>
      <c r="D80" s="4">
        <v>41957</v>
      </c>
      <c r="E80" s="4">
        <v>42138</v>
      </c>
      <c r="F80" s="4">
        <v>42322</v>
      </c>
    </row>
    <row r="81" spans="1:22" x14ac:dyDescent="0.15">
      <c r="B81" t="s">
        <v>12</v>
      </c>
      <c r="C81">
        <v>0.5</v>
      </c>
      <c r="D81">
        <v>1</v>
      </c>
      <c r="E81">
        <v>1.5</v>
      </c>
      <c r="F81">
        <v>2</v>
      </c>
    </row>
    <row r="82" spans="1:22" x14ac:dyDescent="0.15">
      <c r="B82" t="s">
        <v>20</v>
      </c>
      <c r="C82">
        <f>100*$D$79/2</f>
        <v>2.25</v>
      </c>
      <c r="D82">
        <f t="shared" ref="D82:E82" si="5">100*$D$79/2</f>
        <v>2.25</v>
      </c>
      <c r="E82">
        <f t="shared" si="5"/>
        <v>2.25</v>
      </c>
      <c r="F82">
        <f>100*(1+D79/2)</f>
        <v>102.25</v>
      </c>
    </row>
    <row r="83" spans="1:22" x14ac:dyDescent="0.15">
      <c r="B83" t="s">
        <v>16</v>
      </c>
      <c r="C83">
        <f>C66</f>
        <v>0.99329499999999993</v>
      </c>
      <c r="D83">
        <f t="shared" ref="D83:F83" si="6">D66</f>
        <v>0.98516700000000001</v>
      </c>
      <c r="E83">
        <f t="shared" si="6"/>
        <v>0.976379</v>
      </c>
      <c r="F83">
        <f t="shared" si="6"/>
        <v>0.96766999999999992</v>
      </c>
    </row>
    <row r="84" spans="1:22" x14ac:dyDescent="0.15">
      <c r="B84" t="s">
        <v>17</v>
      </c>
      <c r="C84">
        <f>C82*C83</f>
        <v>2.23491375</v>
      </c>
      <c r="D84">
        <f t="shared" ref="D84:F84" si="7">D82*D83</f>
        <v>2.21662575</v>
      </c>
      <c r="E84">
        <f t="shared" si="7"/>
        <v>2.1968527500000001</v>
      </c>
      <c r="F84">
        <f t="shared" si="7"/>
        <v>98.944257499999992</v>
      </c>
    </row>
    <row r="85" spans="1:22" x14ac:dyDescent="0.15">
      <c r="B85">
        <f>SUM(C84:F84)</f>
        <v>105.59264974999999</v>
      </c>
      <c r="D85" t="s">
        <v>3</v>
      </c>
    </row>
    <row r="87" spans="1:22" x14ac:dyDescent="0.15">
      <c r="A87" s="6" t="s">
        <v>52</v>
      </c>
      <c r="D87">
        <v>1.4999999999999999E-2</v>
      </c>
    </row>
    <row r="88" spans="1:22" x14ac:dyDescent="0.15">
      <c r="B88" t="s">
        <v>11</v>
      </c>
      <c r="C88" s="5">
        <v>41684</v>
      </c>
      <c r="D88" s="5">
        <v>41865</v>
      </c>
      <c r="E88" s="5">
        <v>42049</v>
      </c>
      <c r="F88" s="5">
        <v>42230</v>
      </c>
      <c r="G88" s="5">
        <v>42414</v>
      </c>
      <c r="H88" s="5">
        <v>42596</v>
      </c>
      <c r="I88" s="5">
        <v>42780</v>
      </c>
      <c r="J88" s="5">
        <v>42961</v>
      </c>
      <c r="K88" s="5">
        <v>43145</v>
      </c>
      <c r="L88" s="5">
        <v>43326</v>
      </c>
      <c r="M88" s="5">
        <v>43510</v>
      </c>
      <c r="N88" s="5">
        <v>43691</v>
      </c>
      <c r="O88" s="5">
        <v>43875</v>
      </c>
      <c r="P88" s="5">
        <v>44057</v>
      </c>
      <c r="Q88" s="5">
        <v>44241</v>
      </c>
      <c r="R88" s="5">
        <v>44422</v>
      </c>
      <c r="S88" s="5">
        <v>44606</v>
      </c>
      <c r="T88" s="5">
        <v>44787</v>
      </c>
      <c r="U88" s="5">
        <v>44971</v>
      </c>
      <c r="V88" s="5">
        <v>45152</v>
      </c>
    </row>
    <row r="89" spans="1:22" x14ac:dyDescent="0.15">
      <c r="B89" t="s">
        <v>12</v>
      </c>
      <c r="C89">
        <v>0.25</v>
      </c>
      <c r="D89">
        <v>0.75</v>
      </c>
      <c r="E89">
        <v>1.25</v>
      </c>
      <c r="F89">
        <v>1.75</v>
      </c>
      <c r="G89">
        <v>2.25</v>
      </c>
      <c r="H89">
        <v>2.75</v>
      </c>
      <c r="I89">
        <v>3.25</v>
      </c>
      <c r="J89">
        <v>3.75</v>
      </c>
      <c r="K89">
        <v>4.25</v>
      </c>
      <c r="L89">
        <v>4.75</v>
      </c>
      <c r="M89">
        <v>5.25</v>
      </c>
      <c r="N89">
        <v>5.75</v>
      </c>
      <c r="O89">
        <v>6.25</v>
      </c>
      <c r="P89">
        <v>6.75</v>
      </c>
      <c r="Q89">
        <v>7.25</v>
      </c>
      <c r="R89">
        <v>7.75</v>
      </c>
      <c r="S89">
        <v>8.25</v>
      </c>
      <c r="T89">
        <v>8.75</v>
      </c>
      <c r="U89">
        <v>9.25</v>
      </c>
      <c r="V89">
        <v>9.75</v>
      </c>
    </row>
    <row r="90" spans="1:22" x14ac:dyDescent="0.15">
      <c r="B90" t="s">
        <v>13</v>
      </c>
      <c r="C90">
        <f>100*$D$87/2</f>
        <v>0.75</v>
      </c>
      <c r="D90">
        <f t="shared" ref="D90:U90" si="8">100*$D$87/2</f>
        <v>0.75</v>
      </c>
      <c r="E90">
        <f t="shared" si="8"/>
        <v>0.75</v>
      </c>
      <c r="F90">
        <f t="shared" si="8"/>
        <v>0.75</v>
      </c>
      <c r="G90">
        <f t="shared" si="8"/>
        <v>0.75</v>
      </c>
      <c r="H90">
        <f t="shared" si="8"/>
        <v>0.75</v>
      </c>
      <c r="I90">
        <f t="shared" si="8"/>
        <v>0.75</v>
      </c>
      <c r="J90">
        <f t="shared" si="8"/>
        <v>0.75</v>
      </c>
      <c r="K90">
        <f t="shared" si="8"/>
        <v>0.75</v>
      </c>
      <c r="L90">
        <f t="shared" si="8"/>
        <v>0.75</v>
      </c>
      <c r="M90">
        <f t="shared" si="8"/>
        <v>0.75</v>
      </c>
      <c r="N90">
        <f t="shared" si="8"/>
        <v>0.75</v>
      </c>
      <c r="O90">
        <f t="shared" si="8"/>
        <v>0.75</v>
      </c>
      <c r="P90">
        <f t="shared" si="8"/>
        <v>0.75</v>
      </c>
      <c r="Q90">
        <f t="shared" si="8"/>
        <v>0.75</v>
      </c>
      <c r="R90">
        <f t="shared" si="8"/>
        <v>0.75</v>
      </c>
      <c r="S90">
        <f t="shared" si="8"/>
        <v>0.75</v>
      </c>
      <c r="T90">
        <f t="shared" si="8"/>
        <v>0.75</v>
      </c>
      <c r="U90">
        <f t="shared" si="8"/>
        <v>0.75</v>
      </c>
      <c r="V90">
        <f>100*(1+D87/2)</f>
        <v>100.75</v>
      </c>
    </row>
    <row r="91" spans="1:22" x14ac:dyDescent="0.15">
      <c r="B91" t="s">
        <v>16</v>
      </c>
      <c r="C91">
        <f>D4</f>
        <v>0.99681500000000001</v>
      </c>
      <c r="D91">
        <f>D6</f>
        <v>0.98922300000000007</v>
      </c>
      <c r="E91">
        <f>D8</f>
        <v>0.98088500000000001</v>
      </c>
      <c r="F91">
        <f>D10</f>
        <v>0.97249700000000006</v>
      </c>
      <c r="G91">
        <f>D12</f>
        <v>0.96262800000000004</v>
      </c>
      <c r="H91">
        <f>D14</f>
        <v>0.95321400000000001</v>
      </c>
      <c r="I91">
        <f>D16</f>
        <v>0.94281800000000004</v>
      </c>
      <c r="J91">
        <f>D18</f>
        <v>0.93327399999999994</v>
      </c>
      <c r="K91">
        <f>D20</f>
        <v>0.92355299999999996</v>
      </c>
      <c r="L91">
        <f>D22</f>
        <v>0.91409200000000002</v>
      </c>
      <c r="M91">
        <f>D24</f>
        <v>0.90313900000000003</v>
      </c>
      <c r="N91">
        <f>D26</f>
        <v>0.89187499999999997</v>
      </c>
      <c r="O91">
        <f>D28</f>
        <v>0.88304500000000008</v>
      </c>
      <c r="P91">
        <f>D30</f>
        <v>0.87255099999999997</v>
      </c>
      <c r="Q91">
        <f>D32</f>
        <v>0.86099900000000007</v>
      </c>
      <c r="R91">
        <f>D34</f>
        <v>0.85117799999999999</v>
      </c>
      <c r="S91">
        <f>D36</f>
        <v>0.84099999999999997</v>
      </c>
      <c r="T91">
        <f>D38</f>
        <v>0.82862599999999997</v>
      </c>
      <c r="U91">
        <f>D40</f>
        <v>0.81752499999999995</v>
      </c>
      <c r="V91">
        <f>D42</f>
        <v>0.80789</v>
      </c>
    </row>
    <row r="92" spans="1:22" x14ac:dyDescent="0.15">
      <c r="B92" t="s">
        <v>17</v>
      </c>
      <c r="C92">
        <f>C90*C91</f>
        <v>0.74761125000000006</v>
      </c>
      <c r="D92">
        <f t="shared" ref="D92:V92" si="9">D90*D91</f>
        <v>0.74191725000000008</v>
      </c>
      <c r="E92">
        <f t="shared" si="9"/>
        <v>0.73566375000000006</v>
      </c>
      <c r="F92">
        <f t="shared" si="9"/>
        <v>0.72937275000000001</v>
      </c>
      <c r="G92">
        <f t="shared" si="9"/>
        <v>0.72197100000000003</v>
      </c>
      <c r="H92">
        <f t="shared" si="9"/>
        <v>0.7149105</v>
      </c>
      <c r="I92">
        <f t="shared" si="9"/>
        <v>0.70711350000000006</v>
      </c>
      <c r="J92">
        <f t="shared" si="9"/>
        <v>0.69995549999999995</v>
      </c>
      <c r="K92">
        <f t="shared" si="9"/>
        <v>0.69266474999999994</v>
      </c>
      <c r="L92">
        <f t="shared" si="9"/>
        <v>0.68556899999999998</v>
      </c>
      <c r="M92">
        <f t="shared" si="9"/>
        <v>0.67735425000000005</v>
      </c>
      <c r="N92">
        <f t="shared" si="9"/>
        <v>0.66890625000000004</v>
      </c>
      <c r="O92">
        <f t="shared" si="9"/>
        <v>0.66228375000000006</v>
      </c>
      <c r="P92">
        <f t="shared" si="9"/>
        <v>0.65441324999999995</v>
      </c>
      <c r="Q92">
        <f t="shared" si="9"/>
        <v>0.64574925000000005</v>
      </c>
      <c r="R92">
        <f t="shared" si="9"/>
        <v>0.63838349999999999</v>
      </c>
      <c r="S92">
        <f t="shared" si="9"/>
        <v>0.63074999999999992</v>
      </c>
      <c r="T92">
        <f t="shared" si="9"/>
        <v>0.62146950000000001</v>
      </c>
      <c r="U92">
        <f t="shared" si="9"/>
        <v>0.61314374999999999</v>
      </c>
      <c r="V92">
        <f t="shared" si="9"/>
        <v>81.394917500000005</v>
      </c>
    </row>
    <row r="93" spans="1:22" x14ac:dyDescent="0.15">
      <c r="B93">
        <f>SUM(C92:V92)</f>
        <v>94.384120250000009</v>
      </c>
      <c r="D93" t="s">
        <v>4</v>
      </c>
    </row>
    <row r="94" spans="1:22" x14ac:dyDescent="0.15">
      <c r="D94" t="s">
        <v>5</v>
      </c>
    </row>
    <row r="97" spans="1:25" x14ac:dyDescent="0.15">
      <c r="A97" t="s">
        <v>38</v>
      </c>
      <c r="K97" t="s">
        <v>37</v>
      </c>
      <c r="N97">
        <f>LN(C75/C77)/C74</f>
        <v>1.345515899892029E-2</v>
      </c>
      <c r="O97" t="s">
        <v>39</v>
      </c>
    </row>
    <row r="99" spans="1:25" x14ac:dyDescent="0.15">
      <c r="A99" t="s">
        <v>40</v>
      </c>
      <c r="H99" s="6" t="s">
        <v>42</v>
      </c>
      <c r="I99">
        <v>0.02</v>
      </c>
    </row>
    <row r="100" spans="1:25" x14ac:dyDescent="0.15">
      <c r="B100" t="s">
        <v>41</v>
      </c>
    </row>
    <row r="101" spans="1:25" x14ac:dyDescent="0.15">
      <c r="B101" t="str">
        <f>B63</f>
        <v>Date:</v>
      </c>
      <c r="C101" s="5">
        <f t="shared" ref="C101:S103" si="10">C63</f>
        <v>41773</v>
      </c>
      <c r="D101" s="5">
        <f t="shared" si="10"/>
        <v>41957</v>
      </c>
      <c r="E101" s="5">
        <f t="shared" si="10"/>
        <v>42138</v>
      </c>
      <c r="F101" s="5">
        <f t="shared" si="10"/>
        <v>42322</v>
      </c>
      <c r="G101" s="5">
        <f t="shared" si="10"/>
        <v>42504</v>
      </c>
      <c r="H101" s="5">
        <f t="shared" si="10"/>
        <v>42688</v>
      </c>
      <c r="I101" s="5">
        <f t="shared" si="10"/>
        <v>42869</v>
      </c>
      <c r="J101" s="5">
        <f t="shared" si="10"/>
        <v>43053</v>
      </c>
      <c r="K101" s="5">
        <f t="shared" si="10"/>
        <v>43234</v>
      </c>
      <c r="L101" s="5">
        <f t="shared" si="10"/>
        <v>43418</v>
      </c>
      <c r="M101" s="5">
        <f t="shared" si="10"/>
        <v>43599</v>
      </c>
      <c r="N101" s="5">
        <f t="shared" si="10"/>
        <v>43783</v>
      </c>
      <c r="O101" s="5">
        <f t="shared" si="10"/>
        <v>43965</v>
      </c>
      <c r="P101" s="5">
        <f t="shared" si="10"/>
        <v>44149</v>
      </c>
      <c r="Q101" s="5">
        <f t="shared" si="10"/>
        <v>44330</v>
      </c>
      <c r="R101" s="5">
        <f t="shared" si="10"/>
        <v>44514</v>
      </c>
      <c r="S101" s="5">
        <f t="shared" si="10"/>
        <v>44695</v>
      </c>
      <c r="T101" s="5">
        <f t="shared" ref="T101" si="11">T63</f>
        <v>44879</v>
      </c>
      <c r="U101" s="5"/>
      <c r="V101" s="5"/>
      <c r="W101" s="5"/>
      <c r="X101" s="5"/>
      <c r="Y101" s="5"/>
    </row>
    <row r="102" spans="1:25" x14ac:dyDescent="0.15">
      <c r="B102" t="str">
        <f t="shared" ref="B102:Q105" si="12">B64</f>
        <v>Time:</v>
      </c>
      <c r="C102">
        <f t="shared" si="12"/>
        <v>0.5</v>
      </c>
      <c r="D102">
        <f t="shared" si="12"/>
        <v>1</v>
      </c>
      <c r="E102">
        <f t="shared" si="12"/>
        <v>1.5</v>
      </c>
      <c r="F102">
        <f t="shared" si="12"/>
        <v>2</v>
      </c>
      <c r="G102">
        <f t="shared" si="12"/>
        <v>2.5</v>
      </c>
      <c r="H102">
        <f t="shared" si="12"/>
        <v>3</v>
      </c>
      <c r="I102">
        <f t="shared" si="12"/>
        <v>3.5</v>
      </c>
      <c r="J102">
        <f t="shared" si="12"/>
        <v>4</v>
      </c>
      <c r="K102">
        <f t="shared" si="12"/>
        <v>4.5</v>
      </c>
      <c r="L102">
        <f t="shared" si="12"/>
        <v>5</v>
      </c>
      <c r="M102">
        <f t="shared" si="12"/>
        <v>5.5</v>
      </c>
      <c r="N102">
        <f t="shared" si="12"/>
        <v>6</v>
      </c>
      <c r="O102">
        <f t="shared" si="12"/>
        <v>6.5</v>
      </c>
      <c r="P102">
        <f t="shared" si="12"/>
        <v>7</v>
      </c>
      <c r="Q102">
        <f t="shared" si="12"/>
        <v>7.5</v>
      </c>
      <c r="R102">
        <f t="shared" si="10"/>
        <v>8</v>
      </c>
      <c r="S102">
        <f t="shared" ref="S102:T102" si="13">S64</f>
        <v>8.5</v>
      </c>
      <c r="T102">
        <f t="shared" si="13"/>
        <v>9</v>
      </c>
    </row>
    <row r="103" spans="1:25" x14ac:dyDescent="0.15">
      <c r="B103" t="str">
        <f t="shared" si="12"/>
        <v>CF:</v>
      </c>
      <c r="C103">
        <f t="shared" si="10"/>
        <v>3</v>
      </c>
      <c r="D103">
        <f t="shared" si="10"/>
        <v>3</v>
      </c>
      <c r="E103">
        <f t="shared" si="10"/>
        <v>3</v>
      </c>
      <c r="F103">
        <f t="shared" si="10"/>
        <v>3</v>
      </c>
      <c r="G103">
        <f t="shared" si="10"/>
        <v>3</v>
      </c>
      <c r="H103">
        <f t="shared" si="10"/>
        <v>3</v>
      </c>
      <c r="I103">
        <f t="shared" si="10"/>
        <v>3</v>
      </c>
      <c r="J103">
        <f t="shared" si="10"/>
        <v>3</v>
      </c>
      <c r="K103">
        <f t="shared" si="10"/>
        <v>3</v>
      </c>
      <c r="L103">
        <f t="shared" si="10"/>
        <v>3</v>
      </c>
      <c r="M103">
        <f t="shared" si="10"/>
        <v>3</v>
      </c>
      <c r="N103">
        <f t="shared" si="10"/>
        <v>3</v>
      </c>
      <c r="O103">
        <f t="shared" si="10"/>
        <v>3</v>
      </c>
      <c r="P103">
        <f t="shared" si="10"/>
        <v>3</v>
      </c>
      <c r="Q103">
        <f t="shared" si="10"/>
        <v>3</v>
      </c>
      <c r="R103">
        <f t="shared" si="10"/>
        <v>3</v>
      </c>
      <c r="S103">
        <f t="shared" ref="S103:T103" si="14">S65</f>
        <v>3</v>
      </c>
      <c r="T103">
        <f t="shared" si="14"/>
        <v>103</v>
      </c>
    </row>
    <row r="104" spans="1:25" x14ac:dyDescent="0.15">
      <c r="B104" s="6" t="s">
        <v>47</v>
      </c>
      <c r="C104">
        <f>EXP(-C102*$I$99)</f>
        <v>0.99004983374916811</v>
      </c>
      <c r="D104">
        <f t="shared" ref="D104:T104" si="15">EXP(-D102*$I$99)</f>
        <v>0.98019867330675525</v>
      </c>
      <c r="E104">
        <f t="shared" si="15"/>
        <v>0.97044553354850815</v>
      </c>
      <c r="F104">
        <f t="shared" si="15"/>
        <v>0.96078943915232318</v>
      </c>
      <c r="G104">
        <f t="shared" si="15"/>
        <v>0.95122942450071402</v>
      </c>
      <c r="H104">
        <f t="shared" si="15"/>
        <v>0.94176453358424872</v>
      </c>
      <c r="I104">
        <f t="shared" si="15"/>
        <v>0.93239381990594827</v>
      </c>
      <c r="J104">
        <f t="shared" si="15"/>
        <v>0.92311634638663576</v>
      </c>
      <c r="K104">
        <f t="shared" si="15"/>
        <v>0.91393118527122819</v>
      </c>
      <c r="L104">
        <f t="shared" si="15"/>
        <v>0.90483741803595952</v>
      </c>
      <c r="M104">
        <f t="shared" si="15"/>
        <v>0.89583413529652822</v>
      </c>
      <c r="N104">
        <f t="shared" si="15"/>
        <v>0.88692043671715748</v>
      </c>
      <c r="O104">
        <f t="shared" si="15"/>
        <v>0.8780954309205613</v>
      </c>
      <c r="P104">
        <f t="shared" si="15"/>
        <v>0.86935823539880586</v>
      </c>
      <c r="Q104">
        <f t="shared" si="15"/>
        <v>0.86070797642505781</v>
      </c>
      <c r="R104">
        <f t="shared" si="15"/>
        <v>0.85214378896621135</v>
      </c>
      <c r="S104">
        <f t="shared" si="15"/>
        <v>0.8436648165963837</v>
      </c>
      <c r="T104">
        <f t="shared" si="15"/>
        <v>0.835270211411272</v>
      </c>
    </row>
    <row r="105" spans="1:25" x14ac:dyDescent="0.15">
      <c r="B105" t="str">
        <f t="shared" si="12"/>
        <v>PV:</v>
      </c>
      <c r="C105">
        <f>C103*C104</f>
        <v>2.9701495012475041</v>
      </c>
      <c r="D105">
        <f t="shared" ref="D105:T105" si="16">D103*D104</f>
        <v>2.9405960199202656</v>
      </c>
      <c r="E105">
        <f t="shared" si="16"/>
        <v>2.9113366006455244</v>
      </c>
      <c r="F105">
        <f t="shared" si="16"/>
        <v>2.8823683174569696</v>
      </c>
      <c r="G105">
        <f t="shared" si="16"/>
        <v>2.8536882735021418</v>
      </c>
      <c r="H105">
        <f t="shared" si="16"/>
        <v>2.825293600752746</v>
      </c>
      <c r="I105">
        <f t="shared" si="16"/>
        <v>2.7971814597178448</v>
      </c>
      <c r="J105">
        <f t="shared" si="16"/>
        <v>2.7693490391599074</v>
      </c>
      <c r="K105">
        <f t="shared" si="16"/>
        <v>2.7417935558136843</v>
      </c>
      <c r="L105">
        <f t="shared" si="16"/>
        <v>2.7145122541078788</v>
      </c>
      <c r="M105">
        <f t="shared" si="16"/>
        <v>2.6875024058895844</v>
      </c>
      <c r="N105">
        <f t="shared" si="16"/>
        <v>2.6607613101514724</v>
      </c>
      <c r="O105">
        <f t="shared" si="16"/>
        <v>2.6342862927616837</v>
      </c>
      <c r="P105">
        <f t="shared" si="16"/>
        <v>2.6080747061964176</v>
      </c>
      <c r="Q105">
        <f t="shared" si="16"/>
        <v>2.5821239292751734</v>
      </c>
      <c r="R105">
        <f t="shared" si="16"/>
        <v>2.556431366898634</v>
      </c>
      <c r="S105">
        <f t="shared" si="16"/>
        <v>2.530994449789151</v>
      </c>
      <c r="T105">
        <f t="shared" si="16"/>
        <v>86.032831775361018</v>
      </c>
    </row>
    <row r="106" spans="1:25" x14ac:dyDescent="0.15">
      <c r="B106">
        <f>SUM(C105:T105)</f>
        <v>132.69927485864761</v>
      </c>
    </row>
    <row r="107" spans="1:25" x14ac:dyDescent="0.15">
      <c r="B107" s="6" t="s">
        <v>43</v>
      </c>
      <c r="C107">
        <f>(B68-B106)^2</f>
        <v>1.4115527598658533</v>
      </c>
    </row>
    <row r="108" spans="1:25" x14ac:dyDescent="0.15">
      <c r="B108" s="6" t="s">
        <v>44</v>
      </c>
    </row>
    <row r="109" spans="1:25" x14ac:dyDescent="0.15">
      <c r="B109" s="6" t="s">
        <v>45</v>
      </c>
    </row>
    <row r="110" spans="1:25" x14ac:dyDescent="0.15">
      <c r="B110" s="6" t="s">
        <v>46</v>
      </c>
      <c r="E110">
        <v>2.1220120211561225E-2</v>
      </c>
    </row>
    <row r="112" spans="1:25" x14ac:dyDescent="0.15">
      <c r="B112" s="6" t="s">
        <v>49</v>
      </c>
      <c r="G112" s="6" t="s">
        <v>42</v>
      </c>
      <c r="H112">
        <v>0.02</v>
      </c>
    </row>
    <row r="113" spans="2:22" x14ac:dyDescent="0.15">
      <c r="B113" t="s">
        <v>11</v>
      </c>
      <c r="C113" s="4">
        <v>41773</v>
      </c>
      <c r="D113" s="4">
        <v>41957</v>
      </c>
      <c r="E113" s="4">
        <v>42138</v>
      </c>
      <c r="F113" s="4">
        <v>42322</v>
      </c>
    </row>
    <row r="114" spans="2:22" x14ac:dyDescent="0.15">
      <c r="B114" t="s">
        <v>12</v>
      </c>
      <c r="C114">
        <v>0.5</v>
      </c>
      <c r="D114">
        <v>1</v>
      </c>
      <c r="E114">
        <v>1.5</v>
      </c>
      <c r="F114">
        <v>2</v>
      </c>
    </row>
    <row r="115" spans="2:22" x14ac:dyDescent="0.15">
      <c r="B115" t="s">
        <v>13</v>
      </c>
      <c r="C115">
        <f>C82</f>
        <v>2.25</v>
      </c>
      <c r="D115">
        <f t="shared" ref="D115:E115" si="17">D82</f>
        <v>2.25</v>
      </c>
      <c r="E115">
        <f t="shared" si="17"/>
        <v>2.25</v>
      </c>
      <c r="F115">
        <f>F82</f>
        <v>102.25</v>
      </c>
    </row>
    <row r="116" spans="2:22" x14ac:dyDescent="0.15">
      <c r="B116" s="6" t="s">
        <v>47</v>
      </c>
      <c r="C116">
        <f>EXP(-C114*$H$112)</f>
        <v>0.99004983374916811</v>
      </c>
      <c r="D116">
        <f t="shared" ref="D116:F116" si="18">EXP(-D114*$H$112)</f>
        <v>0.98019867330675525</v>
      </c>
      <c r="E116">
        <f t="shared" si="18"/>
        <v>0.97044553354850815</v>
      </c>
      <c r="F116">
        <f t="shared" si="18"/>
        <v>0.96078943915232318</v>
      </c>
    </row>
    <row r="117" spans="2:22" x14ac:dyDescent="0.15">
      <c r="B117" s="6" t="s">
        <v>48</v>
      </c>
      <c r="C117">
        <f>C115*C116</f>
        <v>2.2276121259356283</v>
      </c>
      <c r="D117">
        <f t="shared" ref="D117:F117" si="19">D115*D116</f>
        <v>2.2054470149401992</v>
      </c>
      <c r="E117">
        <f t="shared" si="19"/>
        <v>2.1835024504841432</v>
      </c>
      <c r="F117">
        <f t="shared" si="19"/>
        <v>98.240720153325043</v>
      </c>
    </row>
    <row r="118" spans="2:22" x14ac:dyDescent="0.15">
      <c r="B118">
        <f>SUM(C117:F117)</f>
        <v>104.85728174468501</v>
      </c>
    </row>
    <row r="119" spans="2:22" x14ac:dyDescent="0.15">
      <c r="B119" s="6" t="s">
        <v>43</v>
      </c>
      <c r="C119">
        <f>(B118-B85)^2</f>
        <v>0.54076610324093477</v>
      </c>
    </row>
    <row r="120" spans="2:22" x14ac:dyDescent="0.15">
      <c r="B120" s="6" t="s">
        <v>50</v>
      </c>
      <c r="C120">
        <v>1.6391725912434017E-2</v>
      </c>
      <c r="D120" s="6" t="s">
        <v>51</v>
      </c>
    </row>
    <row r="123" spans="2:22" x14ac:dyDescent="0.15">
      <c r="B123" t="s">
        <v>53</v>
      </c>
      <c r="E123" s="6" t="s">
        <v>54</v>
      </c>
      <c r="F123">
        <v>0.02</v>
      </c>
    </row>
    <row r="124" spans="2:22" x14ac:dyDescent="0.15">
      <c r="B124" t="str">
        <f>B88</f>
        <v>Date:</v>
      </c>
      <c r="C124" s="5">
        <f t="shared" ref="C124:T126" si="20">C88</f>
        <v>41684</v>
      </c>
      <c r="D124" s="5">
        <f t="shared" si="20"/>
        <v>41865</v>
      </c>
      <c r="E124" s="5">
        <f t="shared" si="20"/>
        <v>42049</v>
      </c>
      <c r="F124" s="5">
        <f t="shared" si="20"/>
        <v>42230</v>
      </c>
      <c r="G124" s="5">
        <f t="shared" si="20"/>
        <v>42414</v>
      </c>
      <c r="H124" s="5">
        <f t="shared" si="20"/>
        <v>42596</v>
      </c>
      <c r="I124" s="5">
        <f t="shared" si="20"/>
        <v>42780</v>
      </c>
      <c r="J124" s="5">
        <f t="shared" si="20"/>
        <v>42961</v>
      </c>
      <c r="K124" s="5">
        <f t="shared" si="20"/>
        <v>43145</v>
      </c>
      <c r="L124" s="5">
        <f t="shared" si="20"/>
        <v>43326</v>
      </c>
      <c r="M124" s="5">
        <f t="shared" si="20"/>
        <v>43510</v>
      </c>
      <c r="N124" s="5">
        <f t="shared" si="20"/>
        <v>43691</v>
      </c>
      <c r="O124" s="5">
        <f t="shared" si="20"/>
        <v>43875</v>
      </c>
      <c r="P124" s="5">
        <f t="shared" si="20"/>
        <v>44057</v>
      </c>
      <c r="Q124" s="5">
        <f t="shared" si="20"/>
        <v>44241</v>
      </c>
      <c r="R124" s="5">
        <f t="shared" si="20"/>
        <v>44422</v>
      </c>
      <c r="S124" s="5">
        <f t="shared" si="20"/>
        <v>44606</v>
      </c>
      <c r="T124" s="5">
        <f t="shared" si="20"/>
        <v>44787</v>
      </c>
      <c r="U124" s="5">
        <f t="shared" ref="U124:V124" si="21">U88</f>
        <v>44971</v>
      </c>
      <c r="V124" s="5">
        <f t="shared" si="21"/>
        <v>45152</v>
      </c>
    </row>
    <row r="125" spans="2:22" x14ac:dyDescent="0.15">
      <c r="B125" t="str">
        <f t="shared" ref="B125:Q126" si="22">B89</f>
        <v>Time:</v>
      </c>
      <c r="C125">
        <f t="shared" si="22"/>
        <v>0.25</v>
      </c>
      <c r="D125">
        <f t="shared" si="22"/>
        <v>0.75</v>
      </c>
      <c r="E125">
        <f t="shared" si="22"/>
        <v>1.25</v>
      </c>
      <c r="F125">
        <f t="shared" si="22"/>
        <v>1.75</v>
      </c>
      <c r="G125">
        <f t="shared" si="22"/>
        <v>2.25</v>
      </c>
      <c r="H125">
        <f t="shared" si="22"/>
        <v>2.75</v>
      </c>
      <c r="I125">
        <f t="shared" si="22"/>
        <v>3.25</v>
      </c>
      <c r="J125">
        <f t="shared" si="22"/>
        <v>3.75</v>
      </c>
      <c r="K125">
        <f t="shared" si="22"/>
        <v>4.25</v>
      </c>
      <c r="L125">
        <f t="shared" si="22"/>
        <v>4.75</v>
      </c>
      <c r="M125">
        <f t="shared" si="22"/>
        <v>5.25</v>
      </c>
      <c r="N125">
        <f t="shared" si="22"/>
        <v>5.75</v>
      </c>
      <c r="O125">
        <f t="shared" si="22"/>
        <v>6.25</v>
      </c>
      <c r="P125">
        <f t="shared" si="22"/>
        <v>6.75</v>
      </c>
      <c r="Q125">
        <f t="shared" si="22"/>
        <v>7.25</v>
      </c>
      <c r="R125">
        <f t="shared" si="20"/>
        <v>7.75</v>
      </c>
      <c r="S125">
        <f t="shared" si="20"/>
        <v>8.25</v>
      </c>
      <c r="T125">
        <f t="shared" si="20"/>
        <v>8.75</v>
      </c>
      <c r="U125">
        <f t="shared" ref="U125:V125" si="23">U89</f>
        <v>9.25</v>
      </c>
      <c r="V125">
        <f t="shared" si="23"/>
        <v>9.75</v>
      </c>
    </row>
    <row r="126" spans="2:22" x14ac:dyDescent="0.15">
      <c r="B126" t="str">
        <f t="shared" si="22"/>
        <v>CF:</v>
      </c>
      <c r="C126">
        <f t="shared" si="20"/>
        <v>0.75</v>
      </c>
      <c r="D126">
        <f t="shared" si="20"/>
        <v>0.75</v>
      </c>
      <c r="E126">
        <f t="shared" si="20"/>
        <v>0.75</v>
      </c>
      <c r="F126">
        <f t="shared" si="20"/>
        <v>0.75</v>
      </c>
      <c r="G126">
        <f t="shared" si="20"/>
        <v>0.75</v>
      </c>
      <c r="H126">
        <f t="shared" si="20"/>
        <v>0.75</v>
      </c>
      <c r="I126">
        <f t="shared" si="20"/>
        <v>0.75</v>
      </c>
      <c r="J126">
        <f t="shared" si="20"/>
        <v>0.75</v>
      </c>
      <c r="K126">
        <f t="shared" si="20"/>
        <v>0.75</v>
      </c>
      <c r="L126">
        <f t="shared" si="20"/>
        <v>0.75</v>
      </c>
      <c r="M126">
        <f t="shared" si="20"/>
        <v>0.75</v>
      </c>
      <c r="N126">
        <f t="shared" si="20"/>
        <v>0.75</v>
      </c>
      <c r="O126">
        <f t="shared" si="20"/>
        <v>0.75</v>
      </c>
      <c r="P126">
        <f t="shared" si="20"/>
        <v>0.75</v>
      </c>
      <c r="Q126">
        <f t="shared" si="20"/>
        <v>0.75</v>
      </c>
      <c r="R126">
        <f t="shared" si="20"/>
        <v>0.75</v>
      </c>
      <c r="S126">
        <f t="shared" si="20"/>
        <v>0.75</v>
      </c>
      <c r="T126">
        <f t="shared" si="20"/>
        <v>0.75</v>
      </c>
      <c r="U126">
        <f t="shared" ref="U126:V126" si="24">U90</f>
        <v>0.75</v>
      </c>
      <c r="V126">
        <f t="shared" si="24"/>
        <v>100.75</v>
      </c>
    </row>
    <row r="127" spans="2:22" x14ac:dyDescent="0.15">
      <c r="B127" s="6" t="s">
        <v>47</v>
      </c>
      <c r="C127">
        <f>EXP(-C125*$F$123)</f>
        <v>0.99501247919268232</v>
      </c>
      <c r="D127">
        <f t="shared" ref="D127:V127" si="25">EXP(-D125*$F$123)</f>
        <v>0.98511193960306265</v>
      </c>
      <c r="E127">
        <f t="shared" si="25"/>
        <v>0.97530991202833262</v>
      </c>
      <c r="F127">
        <f t="shared" si="25"/>
        <v>0.96560541625756646</v>
      </c>
      <c r="G127">
        <f t="shared" si="25"/>
        <v>0.95599748183309996</v>
      </c>
      <c r="H127">
        <f t="shared" si="25"/>
        <v>0.94648514795348382</v>
      </c>
      <c r="I127">
        <f t="shared" si="25"/>
        <v>0.93706746337740343</v>
      </c>
      <c r="J127">
        <f t="shared" si="25"/>
        <v>0.92774348632855286</v>
      </c>
      <c r="K127">
        <f t="shared" si="25"/>
        <v>0.91851228440145738</v>
      </c>
      <c r="L127">
        <f t="shared" si="25"/>
        <v>0.90937293446823142</v>
      </c>
      <c r="M127">
        <f t="shared" si="25"/>
        <v>0.90032452258626561</v>
      </c>
      <c r="N127">
        <f t="shared" si="25"/>
        <v>0.89136614390683133</v>
      </c>
      <c r="O127">
        <f t="shared" si="25"/>
        <v>0.88249690258459546</v>
      </c>
      <c r="P127">
        <f t="shared" si="25"/>
        <v>0.87371591168803442</v>
      </c>
      <c r="Q127">
        <f t="shared" si="25"/>
        <v>0.8650222931107413</v>
      </c>
      <c r="R127">
        <f t="shared" si="25"/>
        <v>0.85641517748361351</v>
      </c>
      <c r="S127">
        <f t="shared" si="25"/>
        <v>0.84789370408791587</v>
      </c>
      <c r="T127">
        <f t="shared" si="25"/>
        <v>0.83945702076920736</v>
      </c>
      <c r="U127">
        <f t="shared" si="25"/>
        <v>0.83110428385212565</v>
      </c>
      <c r="V127">
        <f t="shared" si="25"/>
        <v>0.82283465805601841</v>
      </c>
    </row>
    <row r="128" spans="2:22" x14ac:dyDescent="0.15">
      <c r="B128" s="6" t="s">
        <v>48</v>
      </c>
      <c r="C128">
        <f>C126*C127</f>
        <v>0.74625935939451171</v>
      </c>
      <c r="D128">
        <f t="shared" ref="D128:V128" si="26">D126*D127</f>
        <v>0.73883395470229696</v>
      </c>
      <c r="E128">
        <f t="shared" si="26"/>
        <v>0.73148243402124946</v>
      </c>
      <c r="F128">
        <f t="shared" si="26"/>
        <v>0.7242040621931749</v>
      </c>
      <c r="G128">
        <f t="shared" si="26"/>
        <v>0.71699811137482494</v>
      </c>
      <c r="H128">
        <f t="shared" si="26"/>
        <v>0.70986386096511289</v>
      </c>
      <c r="I128">
        <f t="shared" si="26"/>
        <v>0.70280059753305257</v>
      </c>
      <c r="J128">
        <f t="shared" si="26"/>
        <v>0.69580761474641462</v>
      </c>
      <c r="K128">
        <f t="shared" si="26"/>
        <v>0.68888421330109306</v>
      </c>
      <c r="L128">
        <f t="shared" si="26"/>
        <v>0.68202970085117354</v>
      </c>
      <c r="M128">
        <f t="shared" si="26"/>
        <v>0.67524339193969918</v>
      </c>
      <c r="N128">
        <f t="shared" si="26"/>
        <v>0.66852460793012347</v>
      </c>
      <c r="O128">
        <f t="shared" si="26"/>
        <v>0.66187267693844665</v>
      </c>
      <c r="P128">
        <f t="shared" si="26"/>
        <v>0.65528693376602587</v>
      </c>
      <c r="Q128">
        <f t="shared" si="26"/>
        <v>0.648766719833056</v>
      </c>
      <c r="R128">
        <f t="shared" si="26"/>
        <v>0.64231138311271008</v>
      </c>
      <c r="S128">
        <f t="shared" si="26"/>
        <v>0.63592027806593687</v>
      </c>
      <c r="T128">
        <f t="shared" si="26"/>
        <v>0.62959276557690558</v>
      </c>
      <c r="U128">
        <f t="shared" si="26"/>
        <v>0.62332821288909424</v>
      </c>
      <c r="V128">
        <f t="shared" si="26"/>
        <v>82.900591799143854</v>
      </c>
    </row>
    <row r="129" spans="1:5" x14ac:dyDescent="0.15">
      <c r="B129">
        <f>SUM(C128:V128)</f>
        <v>95.878602678278753</v>
      </c>
    </row>
    <row r="130" spans="1:5" x14ac:dyDescent="0.15">
      <c r="B130" s="6" t="s">
        <v>55</v>
      </c>
      <c r="D130">
        <f>(B129-B93)^2</f>
        <v>2.2334777284339302</v>
      </c>
      <c r="E130" s="6" t="s">
        <v>56</v>
      </c>
    </row>
    <row r="131" spans="1:5" x14ac:dyDescent="0.15">
      <c r="B131" s="6" t="s">
        <v>50</v>
      </c>
      <c r="C131">
        <v>2.1736039907516377E-2</v>
      </c>
    </row>
    <row r="133" spans="1:5" x14ac:dyDescent="0.15">
      <c r="A133" s="6" t="s">
        <v>57</v>
      </c>
    </row>
    <row r="134" spans="1:5" x14ac:dyDescent="0.15">
      <c r="B134" s="6" t="s">
        <v>58</v>
      </c>
    </row>
    <row r="135" spans="1:5" x14ac:dyDescent="0.15">
      <c r="B135" s="6" t="s">
        <v>59</v>
      </c>
    </row>
    <row r="136" spans="1:5" x14ac:dyDescent="0.15">
      <c r="B136" s="6" t="s">
        <v>60</v>
      </c>
    </row>
  </sheetData>
  <phoneticPr fontId="3" type="noConversion"/>
  <pageMargins left="0.75" right="0.75" top="1" bottom="1" header="0.5" footer="0.5"/>
  <pageSetup paperSize="0" orientation="portrait" horizontalDpi="4294967292" verticalDpi="4294967292"/>
  <drawing r:id="rId1"/>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University of Arizona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Lamoureux</dc:creator>
  <cp:lastModifiedBy>Microsoft Office User</cp:lastModifiedBy>
  <dcterms:created xsi:type="dcterms:W3CDTF">2017-09-09T18:15:15Z</dcterms:created>
  <dcterms:modified xsi:type="dcterms:W3CDTF">2019-10-13T17:15:35Z</dcterms:modified>
</cp:coreProperties>
</file>