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30" windowWidth="22995" windowHeight="10035"/>
  </bookViews>
  <sheets>
    <sheet name="Sheet1" sheetId="1" r:id="rId1"/>
    <sheet name="Sheet2" sheetId="2" r:id="rId2"/>
    <sheet name="Sheet3" sheetId="3" r:id="rId3"/>
  </sheets>
  <calcPr calcId="145621"/>
</workbook>
</file>

<file path=xl/calcChain.xml><?xml version="1.0" encoding="utf-8"?>
<calcChain xmlns="http://schemas.openxmlformats.org/spreadsheetml/2006/main">
  <c r="C126" i="1" l="1"/>
  <c r="BH123" i="1"/>
  <c r="E125" i="1"/>
  <c r="F125" i="1"/>
  <c r="G125" i="1"/>
  <c r="H125" i="1"/>
  <c r="I125" i="1"/>
  <c r="J125" i="1"/>
  <c r="K125" i="1"/>
  <c r="L125" i="1"/>
  <c r="M125" i="1"/>
  <c r="N125" i="1"/>
  <c r="O125" i="1"/>
  <c r="P125" i="1"/>
  <c r="Q125" i="1"/>
  <c r="R125" i="1"/>
  <c r="S125" i="1"/>
  <c r="T125" i="1"/>
  <c r="U125" i="1"/>
  <c r="V125" i="1"/>
  <c r="W125" i="1"/>
  <c r="X125" i="1"/>
  <c r="Y125" i="1"/>
  <c r="Z125" i="1"/>
  <c r="AA125" i="1"/>
  <c r="AB125" i="1"/>
  <c r="AC125" i="1"/>
  <c r="AD125" i="1"/>
  <c r="AE125" i="1"/>
  <c r="AF125" i="1"/>
  <c r="AG125" i="1"/>
  <c r="AH125" i="1"/>
  <c r="AI125" i="1"/>
  <c r="AJ125" i="1"/>
  <c r="AK125" i="1"/>
  <c r="AL125" i="1"/>
  <c r="AM125" i="1"/>
  <c r="AN125" i="1"/>
  <c r="AO125" i="1"/>
  <c r="AP125" i="1"/>
  <c r="AQ125" i="1"/>
  <c r="AR125" i="1"/>
  <c r="AS125" i="1"/>
  <c r="AT125" i="1"/>
  <c r="AU125" i="1"/>
  <c r="AV125" i="1"/>
  <c r="AW125" i="1"/>
  <c r="AX125" i="1"/>
  <c r="AY125" i="1"/>
  <c r="AZ125" i="1"/>
  <c r="BA125" i="1"/>
  <c r="BB125" i="1"/>
  <c r="BC125" i="1"/>
  <c r="BD125" i="1"/>
  <c r="BE125" i="1"/>
  <c r="BF125" i="1"/>
  <c r="BG125" i="1"/>
  <c r="BH125" i="1"/>
  <c r="D125" i="1"/>
  <c r="E124" i="1"/>
  <c r="F124" i="1"/>
  <c r="G124" i="1"/>
  <c r="H124" i="1"/>
  <c r="I124" i="1"/>
  <c r="J124" i="1"/>
  <c r="K124" i="1"/>
  <c r="L124" i="1"/>
  <c r="M124" i="1"/>
  <c r="N124" i="1"/>
  <c r="O124" i="1"/>
  <c r="P124" i="1"/>
  <c r="Q124" i="1"/>
  <c r="R124" i="1"/>
  <c r="S124" i="1"/>
  <c r="T124" i="1"/>
  <c r="U124" i="1"/>
  <c r="V124" i="1"/>
  <c r="W124" i="1"/>
  <c r="X124" i="1"/>
  <c r="Y124" i="1"/>
  <c r="Z124" i="1"/>
  <c r="AA124" i="1"/>
  <c r="AB124" i="1"/>
  <c r="AC124" i="1"/>
  <c r="AD124" i="1"/>
  <c r="AE124" i="1"/>
  <c r="AF124" i="1"/>
  <c r="AG124" i="1"/>
  <c r="AH124" i="1"/>
  <c r="AI124" i="1"/>
  <c r="AJ124" i="1"/>
  <c r="AK124" i="1"/>
  <c r="AL124" i="1"/>
  <c r="AM124" i="1"/>
  <c r="AN124" i="1"/>
  <c r="AO124" i="1"/>
  <c r="AP124" i="1"/>
  <c r="AQ124" i="1"/>
  <c r="AR124" i="1"/>
  <c r="AS124" i="1"/>
  <c r="AT124" i="1"/>
  <c r="AU124" i="1"/>
  <c r="AV124" i="1"/>
  <c r="AW124" i="1"/>
  <c r="AX124" i="1"/>
  <c r="AY124" i="1"/>
  <c r="AZ124" i="1"/>
  <c r="BA124" i="1"/>
  <c r="BB124" i="1"/>
  <c r="BC124" i="1"/>
  <c r="BD124" i="1"/>
  <c r="BE124" i="1"/>
  <c r="BF124" i="1"/>
  <c r="BG124" i="1"/>
  <c r="BH124" i="1"/>
  <c r="D124" i="1"/>
  <c r="E123" i="1"/>
  <c r="F123" i="1"/>
  <c r="G123" i="1"/>
  <c r="H123" i="1"/>
  <c r="I123" i="1"/>
  <c r="J123" i="1"/>
  <c r="K123" i="1"/>
  <c r="L123" i="1"/>
  <c r="M123" i="1"/>
  <c r="N123" i="1"/>
  <c r="O123" i="1"/>
  <c r="P123" i="1"/>
  <c r="Q123" i="1"/>
  <c r="R123" i="1"/>
  <c r="S123" i="1"/>
  <c r="T123" i="1"/>
  <c r="U123" i="1"/>
  <c r="V123" i="1"/>
  <c r="W123" i="1"/>
  <c r="X123" i="1"/>
  <c r="Y123" i="1"/>
  <c r="Z123" i="1"/>
  <c r="AA123" i="1"/>
  <c r="AB123" i="1"/>
  <c r="AC123" i="1"/>
  <c r="AD123" i="1"/>
  <c r="AE123" i="1"/>
  <c r="AF123" i="1"/>
  <c r="AG123" i="1"/>
  <c r="AH123" i="1"/>
  <c r="AI123" i="1"/>
  <c r="AJ123" i="1"/>
  <c r="AK123" i="1"/>
  <c r="AL123" i="1"/>
  <c r="AM123" i="1"/>
  <c r="AN123" i="1"/>
  <c r="AO123" i="1"/>
  <c r="AP123" i="1"/>
  <c r="AQ123" i="1"/>
  <c r="AR123" i="1"/>
  <c r="AS123" i="1"/>
  <c r="AT123" i="1"/>
  <c r="AU123" i="1"/>
  <c r="AV123" i="1"/>
  <c r="AW123" i="1"/>
  <c r="AX123" i="1"/>
  <c r="AY123" i="1"/>
  <c r="AZ123" i="1"/>
  <c r="BA123" i="1"/>
  <c r="BB123" i="1"/>
  <c r="BC123" i="1"/>
  <c r="BD123" i="1"/>
  <c r="BE123" i="1"/>
  <c r="BF123" i="1"/>
  <c r="BG123" i="1"/>
  <c r="D123" i="1"/>
  <c r="C111" i="1"/>
  <c r="C110" i="1"/>
  <c r="C109" i="1"/>
  <c r="D113" i="1" s="1"/>
  <c r="D114" i="1" s="1"/>
  <c r="D98" i="1"/>
  <c r="C96" i="1"/>
  <c r="C95" i="1"/>
  <c r="C94" i="1"/>
  <c r="H87" i="1"/>
  <c r="H86" i="1"/>
  <c r="H88" i="1"/>
  <c r="D85" i="1"/>
  <c r="D84" i="1"/>
  <c r="D83" i="1"/>
  <c r="C81" i="1"/>
  <c r="C80" i="1"/>
  <c r="C79" i="1"/>
  <c r="H74" i="1"/>
  <c r="H73" i="1"/>
  <c r="H72" i="1"/>
  <c r="D71" i="1"/>
  <c r="D70" i="1"/>
  <c r="D67" i="1"/>
  <c r="D69" i="1"/>
  <c r="D66" i="1"/>
  <c r="D65" i="1"/>
  <c r="C61" i="1"/>
  <c r="E60" i="1"/>
  <c r="D60" i="1"/>
  <c r="E58" i="1"/>
  <c r="D58" i="1"/>
  <c r="E59" i="1"/>
  <c r="D59" i="1"/>
  <c r="L47" i="1"/>
  <c r="L46" i="1"/>
  <c r="L44" i="1"/>
  <c r="J39" i="1"/>
  <c r="L41" i="1" s="1"/>
  <c r="J38" i="1"/>
  <c r="O32" i="1"/>
  <c r="K30" i="1"/>
  <c r="K29" i="1"/>
  <c r="K28" i="1"/>
  <c r="I26" i="1"/>
  <c r="I25" i="1"/>
  <c r="C21" i="1"/>
  <c r="J17" i="1"/>
  <c r="J16" i="1"/>
  <c r="F15" i="1"/>
  <c r="J11" i="1"/>
  <c r="J12" i="1"/>
  <c r="F10" i="1"/>
  <c r="J7" i="1"/>
  <c r="J6" i="1"/>
  <c r="F5" i="1"/>
  <c r="H117" i="1" l="1"/>
  <c r="D115" i="1"/>
  <c r="H116" i="1" s="1"/>
  <c r="H118" i="1" s="1"/>
  <c r="H102" i="1"/>
  <c r="D99" i="1"/>
  <c r="D100" i="1" s="1"/>
  <c r="H101" i="1" s="1"/>
  <c r="H103" i="1" s="1"/>
  <c r="L42" i="1"/>
  <c r="L43" i="1" s="1"/>
</calcChain>
</file>

<file path=xl/sharedStrings.xml><?xml version="1.0" encoding="utf-8"?>
<sst xmlns="http://schemas.openxmlformats.org/spreadsheetml/2006/main" count="131" uniqueCount="72">
  <si>
    <t xml:space="preserve">p = </t>
  </si>
  <si>
    <t xml:space="preserve">        80 pounds every 6 months: PMT:</t>
  </si>
  <si>
    <t>a) MV:</t>
  </si>
  <si>
    <t>PMT/MV = z =</t>
  </si>
  <si>
    <t>so the semi-annually compounded rate r is:</t>
  </si>
  <si>
    <t xml:space="preserve">   therefore the continuously compounded yield is:</t>
  </si>
  <si>
    <t>b) MV:</t>
  </si>
  <si>
    <t>c) MV:</t>
  </si>
  <si>
    <t>(Notice that the currency of the payments does not matter in determining the rates.  These payments and values are in pounds, but we would get exactly the same rates if they were in dollars or euros.)</t>
  </si>
  <si>
    <t>2. House Value:</t>
  </si>
  <si>
    <t>Mtge:</t>
  </si>
  <si>
    <t>Alternative 1 30-year fixed rate:</t>
  </si>
  <si>
    <t>T:</t>
  </si>
  <si>
    <t>p:</t>
  </si>
  <si>
    <t>r:</t>
  </si>
  <si>
    <t>N:</t>
  </si>
  <si>
    <t>z:</t>
  </si>
  <si>
    <t>To find the monthly payment we need the annuity factor:</t>
  </si>
  <si>
    <t>1/z - (1/z)/(1+z)^N</t>
  </si>
  <si>
    <t>First perp:</t>
  </si>
  <si>
    <t>second:</t>
  </si>
  <si>
    <t>AF:</t>
  </si>
  <si>
    <t>MV = PMT * AF</t>
  </si>
  <si>
    <t>Here we know the value of the mortgage (MV) and the annuity factor (AF), we we solve for the monthly payment:</t>
  </si>
  <si>
    <t>Alternative 2: 15-year with bi-monthly payments at 5%:</t>
  </si>
  <si>
    <t>PMT = MV / AF:</t>
  </si>
  <si>
    <t>The value of both mortgages is $500,000.  The effective annual yield of the first alternative is:</t>
  </si>
  <si>
    <t>The effective annual yield of the second alternative:</t>
  </si>
  <si>
    <t>So even though the total dollar payments of the second alternative is lower than the second alternative's, the interest cost is higher.</t>
  </si>
  <si>
    <t xml:space="preserve">   This is because you must make 24 payments per year -- your payments must be made earlier, and that is more costly.</t>
  </si>
  <si>
    <t>Therefore the mortgage broker is wrong.  In this case the 30-year mortgage is cheaper than the 15-year mortgage.</t>
  </si>
  <si>
    <t>a)</t>
  </si>
  <si>
    <t>Bond:</t>
  </si>
  <si>
    <t>4% 2/15/20</t>
  </si>
  <si>
    <t>3.) Today is 2/15/19</t>
  </si>
  <si>
    <t>ytm:</t>
  </si>
  <si>
    <t>We could write out the time line for this bond, and solve for it value:</t>
  </si>
  <si>
    <t xml:space="preserve">  (Since we're not told otherwise we'll assume this is on a bond-equivalent basis).</t>
  </si>
  <si>
    <t>Time (Yrs):</t>
  </si>
  <si>
    <t>Cash Flow:</t>
  </si>
  <si>
    <t>coupon:</t>
  </si>
  <si>
    <t>df:</t>
  </si>
  <si>
    <t>PV:</t>
  </si>
  <si>
    <t xml:space="preserve">  The bond is selling at a premium -- This is because its coupon rate exceeds its yield.</t>
  </si>
  <si>
    <t>We can also value this as the sum of an annuity and a lump sum (we should get the same value).</t>
  </si>
  <si>
    <t xml:space="preserve">  Annuity:</t>
  </si>
  <si>
    <t>T</t>
  </si>
  <si>
    <t>p</t>
  </si>
  <si>
    <t>z</t>
  </si>
  <si>
    <t>PMT</t>
  </si>
  <si>
    <t xml:space="preserve">   Perp 1:</t>
  </si>
  <si>
    <t xml:space="preserve">   Perp 2:</t>
  </si>
  <si>
    <t>Value of annuity (stream of coupon payments):</t>
  </si>
  <si>
    <t>Value of terminal principal payment:</t>
  </si>
  <si>
    <t>Value of bond:</t>
  </si>
  <si>
    <t xml:space="preserve">  Verified that this gives the same value as our time line.</t>
  </si>
  <si>
    <t xml:space="preserve">b) </t>
  </si>
  <si>
    <t xml:space="preserve">  ytm:</t>
  </si>
  <si>
    <t>PMT:</t>
  </si>
  <si>
    <t xml:space="preserve">   Perp 1</t>
  </si>
  <si>
    <t xml:space="preserve">   Perp 2</t>
  </si>
  <si>
    <t>This bond sells at a premium because its coupon rate exceeds its yield to maturity.</t>
  </si>
  <si>
    <t>c)</t>
  </si>
  <si>
    <t>This bond sells at a discount because its coupon rate is less than its yield to maturity.</t>
  </si>
  <si>
    <t>d)</t>
  </si>
  <si>
    <t>As always we can verify the value with the bond's time line:</t>
  </si>
  <si>
    <t>Term (Yrs):</t>
  </si>
  <si>
    <t>CF:</t>
  </si>
  <si>
    <t xml:space="preserve"> (BEY)</t>
  </si>
  <si>
    <t>Note that the present value that we get using the time line is the same as using the annuity / lump sum approach.</t>
  </si>
  <si>
    <t xml:space="preserve">  This bond is selling at a discount because its coupon is less than its yield to maturity.</t>
  </si>
  <si>
    <t>1. We have a console which is a perpetuity.  The valuation is MV = PMT/z   where MV is the market value, PMT is the periodic payment, and z = r/p is the periodic yield of the perpetuity, p = number of mayments per year.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</si>
</sst>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128"/>
  <sheetViews>
    <sheetView tabSelected="1" topLeftCell="A112" zoomScale="150" zoomScaleNormal="150" workbookViewId="0">
      <selection activeCell="B130" sqref="B130"/>
    </sheetView>
  </sheetViews>
  <sheetFormatPr defaultRowHeight="15" x14ac:dyDescent="0.25"/>
  <sheetData>
    <row r="1" spans="1:10" x14ac:dyDescent="0.25">
      <c r="A1" t="s">
        <v>71</v>
      </c>
    </row>
    <row r="2" spans="1:10" x14ac:dyDescent="0.25">
      <c r="A2" t="s">
        <v>1</v>
      </c>
      <c r="E2">
        <v>80</v>
      </c>
    </row>
    <row r="3" spans="1:10" x14ac:dyDescent="0.25">
      <c r="D3" t="s">
        <v>0</v>
      </c>
      <c r="E3">
        <v>2</v>
      </c>
    </row>
    <row r="4" spans="1:10" x14ac:dyDescent="0.25">
      <c r="B4" t="s">
        <v>2</v>
      </c>
      <c r="C4">
        <v>3200</v>
      </c>
    </row>
    <row r="5" spans="1:10" x14ac:dyDescent="0.25">
      <c r="D5" t="s">
        <v>3</v>
      </c>
      <c r="F5">
        <f>E2/C4</f>
        <v>2.5000000000000001E-2</v>
      </c>
    </row>
    <row r="6" spans="1:10" x14ac:dyDescent="0.25">
      <c r="E6" t="s">
        <v>4</v>
      </c>
      <c r="J6" s="1">
        <f>E3*F5</f>
        <v>0.05</v>
      </c>
    </row>
    <row r="7" spans="1:10" x14ac:dyDescent="0.25">
      <c r="E7" t="s">
        <v>5</v>
      </c>
      <c r="J7" s="1">
        <f>LN((1+J6/E3)^E3)</f>
        <v>4.9385225180742925E-2</v>
      </c>
    </row>
    <row r="9" spans="1:10" x14ac:dyDescent="0.25">
      <c r="B9" t="s">
        <v>6</v>
      </c>
      <c r="C9">
        <v>2700</v>
      </c>
    </row>
    <row r="10" spans="1:10" x14ac:dyDescent="0.25">
      <c r="D10" t="s">
        <v>3</v>
      </c>
      <c r="F10">
        <f>E2/C9</f>
        <v>2.9629629629629631E-2</v>
      </c>
    </row>
    <row r="11" spans="1:10" x14ac:dyDescent="0.25">
      <c r="E11" t="s">
        <v>4</v>
      </c>
      <c r="J11" s="1">
        <f>F10*E3</f>
        <v>5.9259259259259262E-2</v>
      </c>
    </row>
    <row r="12" spans="1:10" x14ac:dyDescent="0.25">
      <c r="E12" t="s">
        <v>5</v>
      </c>
      <c r="J12" s="1">
        <f>LN((1+J11/E3)^E3)</f>
        <v>5.8398309384524748E-2</v>
      </c>
    </row>
    <row r="14" spans="1:10" x14ac:dyDescent="0.25">
      <c r="B14" t="s">
        <v>7</v>
      </c>
      <c r="C14">
        <v>3700</v>
      </c>
    </row>
    <row r="15" spans="1:10" x14ac:dyDescent="0.25">
      <c r="D15" t="s">
        <v>3</v>
      </c>
      <c r="F15">
        <f>E2/C14</f>
        <v>2.1621621621621623E-2</v>
      </c>
    </row>
    <row r="16" spans="1:10" x14ac:dyDescent="0.25">
      <c r="E16" t="s">
        <v>4</v>
      </c>
      <c r="J16" s="1">
        <f>E3*F15</f>
        <v>4.3243243243243246E-2</v>
      </c>
    </row>
    <row r="17" spans="1:15" x14ac:dyDescent="0.25">
      <c r="E17" t="s">
        <v>5</v>
      </c>
      <c r="J17" s="1">
        <f>LN((1+J16/2)^2)</f>
        <v>4.2782379962635141E-2</v>
      </c>
    </row>
    <row r="18" spans="1:15" x14ac:dyDescent="0.25">
      <c r="B18" t="s">
        <v>8</v>
      </c>
    </row>
    <row r="20" spans="1:15" x14ac:dyDescent="0.25">
      <c r="A20" t="s">
        <v>9</v>
      </c>
      <c r="C20">
        <v>625000</v>
      </c>
    </row>
    <row r="21" spans="1:15" x14ac:dyDescent="0.25">
      <c r="B21" t="s">
        <v>10</v>
      </c>
      <c r="C21">
        <f>0.8*C20</f>
        <v>500000</v>
      </c>
    </row>
    <row r="22" spans="1:15" x14ac:dyDescent="0.25">
      <c r="D22" t="s">
        <v>11</v>
      </c>
      <c r="H22" t="s">
        <v>12</v>
      </c>
      <c r="I22">
        <v>30</v>
      </c>
    </row>
    <row r="23" spans="1:15" x14ac:dyDescent="0.25">
      <c r="H23" t="s">
        <v>13</v>
      </c>
      <c r="I23">
        <v>12</v>
      </c>
    </row>
    <row r="24" spans="1:15" x14ac:dyDescent="0.25">
      <c r="H24" t="s">
        <v>14</v>
      </c>
      <c r="I24">
        <v>0.05</v>
      </c>
    </row>
    <row r="25" spans="1:15" x14ac:dyDescent="0.25">
      <c r="H25" t="s">
        <v>15</v>
      </c>
      <c r="I25">
        <f>I22*I23</f>
        <v>360</v>
      </c>
    </row>
    <row r="26" spans="1:15" x14ac:dyDescent="0.25">
      <c r="H26" t="s">
        <v>16</v>
      </c>
      <c r="I26">
        <f>I24/I23</f>
        <v>4.1666666666666666E-3</v>
      </c>
    </row>
    <row r="27" spans="1:15" x14ac:dyDescent="0.25">
      <c r="E27" t="s">
        <v>17</v>
      </c>
      <c r="K27" t="s">
        <v>18</v>
      </c>
    </row>
    <row r="28" spans="1:15" x14ac:dyDescent="0.25">
      <c r="J28" t="s">
        <v>19</v>
      </c>
      <c r="K28">
        <f>1/I26</f>
        <v>240</v>
      </c>
    </row>
    <row r="29" spans="1:15" x14ac:dyDescent="0.25">
      <c r="J29" t="s">
        <v>20</v>
      </c>
      <c r="K29">
        <f>K28/(1+I26)^I25</f>
        <v>53.718382953924191</v>
      </c>
    </row>
    <row r="30" spans="1:15" x14ac:dyDescent="0.25">
      <c r="J30" t="s">
        <v>21</v>
      </c>
      <c r="K30">
        <f>K28-K29</f>
        <v>186.28161704607581</v>
      </c>
    </row>
    <row r="31" spans="1:15" x14ac:dyDescent="0.25">
      <c r="E31" t="s">
        <v>22</v>
      </c>
    </row>
    <row r="32" spans="1:15" x14ac:dyDescent="0.25">
      <c r="D32" t="s">
        <v>23</v>
      </c>
      <c r="O32" s="2">
        <f>C21/K30</f>
        <v>2684.108115060691</v>
      </c>
    </row>
    <row r="34" spans="3:12" x14ac:dyDescent="0.25">
      <c r="D34" t="s">
        <v>24</v>
      </c>
    </row>
    <row r="35" spans="3:12" x14ac:dyDescent="0.25">
      <c r="I35" t="s">
        <v>12</v>
      </c>
      <c r="J35">
        <v>15</v>
      </c>
    </row>
    <row r="36" spans="3:12" x14ac:dyDescent="0.25">
      <c r="I36" t="s">
        <v>13</v>
      </c>
      <c r="J36">
        <v>24</v>
      </c>
    </row>
    <row r="37" spans="3:12" x14ac:dyDescent="0.25">
      <c r="I37" t="s">
        <v>14</v>
      </c>
      <c r="J37">
        <v>0.05</v>
      </c>
    </row>
    <row r="38" spans="3:12" x14ac:dyDescent="0.25">
      <c r="I38" t="s">
        <v>15</v>
      </c>
      <c r="J38">
        <f>J35*J36</f>
        <v>360</v>
      </c>
    </row>
    <row r="39" spans="3:12" x14ac:dyDescent="0.25">
      <c r="I39" t="s">
        <v>16</v>
      </c>
      <c r="J39">
        <f>J37/J36</f>
        <v>2.0833333333333333E-3</v>
      </c>
    </row>
    <row r="40" spans="3:12" x14ac:dyDescent="0.25">
      <c r="L40" t="s">
        <v>18</v>
      </c>
    </row>
    <row r="41" spans="3:12" x14ac:dyDescent="0.25">
      <c r="K41" t="s">
        <v>19</v>
      </c>
      <c r="L41">
        <f>1/J39</f>
        <v>480</v>
      </c>
    </row>
    <row r="42" spans="3:12" x14ac:dyDescent="0.25">
      <c r="K42" t="s">
        <v>20</v>
      </c>
      <c r="L42">
        <f>L41/(1+J39)^J38</f>
        <v>226.91290615297535</v>
      </c>
    </row>
    <row r="43" spans="3:12" x14ac:dyDescent="0.25">
      <c r="K43" t="s">
        <v>21</v>
      </c>
      <c r="L43">
        <f>L41-L42</f>
        <v>253.08709384702465</v>
      </c>
    </row>
    <row r="44" spans="3:12" x14ac:dyDescent="0.25">
      <c r="J44" t="s">
        <v>25</v>
      </c>
      <c r="L44" s="2">
        <f>C21/L43</f>
        <v>1975.6044940885797</v>
      </c>
    </row>
    <row r="46" spans="3:12" x14ac:dyDescent="0.25">
      <c r="C46" t="s">
        <v>26</v>
      </c>
      <c r="L46">
        <f>(1+0.05/12)^12-1</f>
        <v>5.116189788173342E-2</v>
      </c>
    </row>
    <row r="47" spans="3:12" x14ac:dyDescent="0.25">
      <c r="G47" t="s">
        <v>27</v>
      </c>
      <c r="L47">
        <f>(1+0.05/24)^24-1</f>
        <v>5.121642002317639E-2</v>
      </c>
    </row>
    <row r="48" spans="3:12" x14ac:dyDescent="0.25">
      <c r="C48" t="s">
        <v>28</v>
      </c>
    </row>
    <row r="49" spans="1:12" x14ac:dyDescent="0.25">
      <c r="C49" t="s">
        <v>29</v>
      </c>
    </row>
    <row r="51" spans="1:12" x14ac:dyDescent="0.25">
      <c r="C51" t="s">
        <v>30</v>
      </c>
    </row>
    <row r="54" spans="1:12" x14ac:dyDescent="0.25">
      <c r="A54" t="s">
        <v>34</v>
      </c>
    </row>
    <row r="55" spans="1:12" x14ac:dyDescent="0.25">
      <c r="B55" t="s">
        <v>31</v>
      </c>
      <c r="C55" t="s">
        <v>32</v>
      </c>
      <c r="D55" t="s">
        <v>33</v>
      </c>
      <c r="F55" t="s">
        <v>35</v>
      </c>
      <c r="G55">
        <v>3.3000000000000002E-2</v>
      </c>
      <c r="H55" t="s">
        <v>37</v>
      </c>
    </row>
    <row r="56" spans="1:12" x14ac:dyDescent="0.25">
      <c r="B56" t="s">
        <v>36</v>
      </c>
      <c r="K56" t="s">
        <v>40</v>
      </c>
      <c r="L56">
        <v>0.04</v>
      </c>
    </row>
    <row r="57" spans="1:12" x14ac:dyDescent="0.25">
      <c r="B57" t="s">
        <v>38</v>
      </c>
      <c r="C57">
        <v>0</v>
      </c>
      <c r="D57">
        <v>0.5</v>
      </c>
      <c r="E57">
        <v>1</v>
      </c>
    </row>
    <row r="58" spans="1:12" x14ac:dyDescent="0.25">
      <c r="B58" t="s">
        <v>39</v>
      </c>
      <c r="D58">
        <f>50*$L$56</f>
        <v>2</v>
      </c>
      <c r="E58">
        <f>100*(1+0.5*L56)</f>
        <v>102</v>
      </c>
    </row>
    <row r="59" spans="1:12" x14ac:dyDescent="0.25">
      <c r="B59" t="s">
        <v>41</v>
      </c>
      <c r="D59">
        <f>1/(1+$G$55/2)^(2*D57)</f>
        <v>0.9837678307919332</v>
      </c>
      <c r="E59">
        <f>1/(1+$G$55/2)^(2*E57)</f>
        <v>0.96779914490106556</v>
      </c>
    </row>
    <row r="60" spans="1:12" x14ac:dyDescent="0.25">
      <c r="B60" t="s">
        <v>42</v>
      </c>
      <c r="D60">
        <f>D58*D59</f>
        <v>1.9675356615838664</v>
      </c>
      <c r="E60">
        <f>E58*E59</f>
        <v>98.715512779908693</v>
      </c>
    </row>
    <row r="61" spans="1:12" x14ac:dyDescent="0.25">
      <c r="C61">
        <f>SUM(D60:E60)</f>
        <v>100.68304844149256</v>
      </c>
      <c r="D61" t="s">
        <v>43</v>
      </c>
    </row>
    <row r="62" spans="1:12" x14ac:dyDescent="0.25">
      <c r="B62" t="s">
        <v>44</v>
      </c>
    </row>
    <row r="63" spans="1:12" x14ac:dyDescent="0.25">
      <c r="B63" t="s">
        <v>45</v>
      </c>
      <c r="C63" t="s">
        <v>46</v>
      </c>
      <c r="D63">
        <v>1</v>
      </c>
    </row>
    <row r="64" spans="1:12" x14ac:dyDescent="0.25">
      <c r="C64" t="s">
        <v>47</v>
      </c>
      <c r="D64">
        <v>2</v>
      </c>
    </row>
    <row r="65" spans="1:9" x14ac:dyDescent="0.25">
      <c r="C65" t="s">
        <v>48</v>
      </c>
      <c r="D65">
        <f>G55/D64</f>
        <v>1.6500000000000001E-2</v>
      </c>
    </row>
    <row r="66" spans="1:9" x14ac:dyDescent="0.25">
      <c r="C66" t="s">
        <v>49</v>
      </c>
      <c r="D66">
        <f>50*L56</f>
        <v>2</v>
      </c>
    </row>
    <row r="67" spans="1:9" x14ac:dyDescent="0.25">
      <c r="C67" t="s">
        <v>15</v>
      </c>
      <c r="D67">
        <f>D63*D64</f>
        <v>2</v>
      </c>
    </row>
    <row r="68" spans="1:9" x14ac:dyDescent="0.25">
      <c r="C68" t="s">
        <v>21</v>
      </c>
    </row>
    <row r="69" spans="1:9" x14ac:dyDescent="0.25">
      <c r="C69" t="s">
        <v>50</v>
      </c>
      <c r="D69">
        <f>1/D65</f>
        <v>60.606060606060602</v>
      </c>
    </row>
    <row r="70" spans="1:9" x14ac:dyDescent="0.25">
      <c r="C70" t="s">
        <v>51</v>
      </c>
      <c r="D70">
        <f>D69/(1+D65)^D67</f>
        <v>58.654493630367604</v>
      </c>
    </row>
    <row r="71" spans="1:9" x14ac:dyDescent="0.25">
      <c r="C71" t="s">
        <v>21</v>
      </c>
      <c r="D71">
        <f>D69-D70</f>
        <v>1.9515669756929981</v>
      </c>
    </row>
    <row r="72" spans="1:9" x14ac:dyDescent="0.25">
      <c r="C72" t="s">
        <v>52</v>
      </c>
      <c r="H72">
        <f>D71*D66</f>
        <v>3.9031339513859962</v>
      </c>
    </row>
    <row r="73" spans="1:9" x14ac:dyDescent="0.25">
      <c r="C73" t="s">
        <v>53</v>
      </c>
      <c r="H73">
        <f>100/(1+D65)^D67</f>
        <v>96.779914490106549</v>
      </c>
    </row>
    <row r="74" spans="1:9" x14ac:dyDescent="0.25">
      <c r="C74" t="s">
        <v>54</v>
      </c>
      <c r="H74">
        <f>H72+H73</f>
        <v>100.68304844149255</v>
      </c>
      <c r="I74" t="s">
        <v>55</v>
      </c>
    </row>
    <row r="76" spans="1:9" x14ac:dyDescent="0.25">
      <c r="A76" t="s">
        <v>56</v>
      </c>
      <c r="B76" t="s">
        <v>40</v>
      </c>
      <c r="C76">
        <v>0.04</v>
      </c>
      <c r="D76" t="s">
        <v>57</v>
      </c>
      <c r="E76">
        <v>3.6499999999999998E-2</v>
      </c>
    </row>
    <row r="77" spans="1:9" x14ac:dyDescent="0.25">
      <c r="B77" t="s">
        <v>12</v>
      </c>
      <c r="C77">
        <v>2.5</v>
      </c>
    </row>
    <row r="78" spans="1:9" x14ac:dyDescent="0.25">
      <c r="B78" t="s">
        <v>47</v>
      </c>
      <c r="C78">
        <v>2</v>
      </c>
    </row>
    <row r="79" spans="1:9" x14ac:dyDescent="0.25">
      <c r="B79" t="s">
        <v>48</v>
      </c>
      <c r="C79">
        <f>E76/C78</f>
        <v>1.8249999999999999E-2</v>
      </c>
    </row>
    <row r="80" spans="1:9" x14ac:dyDescent="0.25">
      <c r="B80" t="s">
        <v>58</v>
      </c>
      <c r="C80">
        <f>50*C76</f>
        <v>2</v>
      </c>
    </row>
    <row r="81" spans="1:8" x14ac:dyDescent="0.25">
      <c r="B81" t="s">
        <v>15</v>
      </c>
      <c r="C81">
        <f>C78*C77</f>
        <v>5</v>
      </c>
    </row>
    <row r="82" spans="1:8" x14ac:dyDescent="0.25">
      <c r="B82" t="s">
        <v>21</v>
      </c>
    </row>
    <row r="83" spans="1:8" x14ac:dyDescent="0.25">
      <c r="C83" t="s">
        <v>59</v>
      </c>
      <c r="D83">
        <f>1/C79</f>
        <v>54.794520547945211</v>
      </c>
    </row>
    <row r="84" spans="1:8" x14ac:dyDescent="0.25">
      <c r="C84" t="s">
        <v>60</v>
      </c>
      <c r="D84">
        <f>D83/(1+C79)^C81</f>
        <v>50.057025283804073</v>
      </c>
    </row>
    <row r="85" spans="1:8" x14ac:dyDescent="0.25">
      <c r="C85" t="s">
        <v>21</v>
      </c>
      <c r="D85">
        <f>D83-D84</f>
        <v>4.7374952641411383</v>
      </c>
    </row>
    <row r="86" spans="1:8" x14ac:dyDescent="0.25">
      <c r="C86" t="s">
        <v>52</v>
      </c>
      <c r="H86">
        <f>D85*C80</f>
        <v>9.4749905282822766</v>
      </c>
    </row>
    <row r="87" spans="1:8" x14ac:dyDescent="0.25">
      <c r="C87" t="s">
        <v>53</v>
      </c>
      <c r="H87">
        <f>100/(1+C79)^C81</f>
        <v>91.354071142942431</v>
      </c>
    </row>
    <row r="88" spans="1:8" x14ac:dyDescent="0.25">
      <c r="C88" t="s">
        <v>54</v>
      </c>
      <c r="H88">
        <f>H86+H87</f>
        <v>100.82906167122471</v>
      </c>
    </row>
    <row r="89" spans="1:8" x14ac:dyDescent="0.25">
      <c r="B89" t="s">
        <v>61</v>
      </c>
    </row>
    <row r="91" spans="1:8" x14ac:dyDescent="0.25">
      <c r="A91" t="s">
        <v>62</v>
      </c>
      <c r="B91" t="s">
        <v>40</v>
      </c>
      <c r="C91">
        <v>3.5000000000000003E-2</v>
      </c>
      <c r="D91" t="s">
        <v>57</v>
      </c>
      <c r="E91">
        <v>3.9E-2</v>
      </c>
    </row>
    <row r="92" spans="1:8" x14ac:dyDescent="0.25">
      <c r="B92" t="s">
        <v>12</v>
      </c>
      <c r="C92">
        <v>3</v>
      </c>
    </row>
    <row r="93" spans="1:8" x14ac:dyDescent="0.25">
      <c r="B93" t="s">
        <v>47</v>
      </c>
      <c r="C93">
        <v>2</v>
      </c>
    </row>
    <row r="94" spans="1:8" x14ac:dyDescent="0.25">
      <c r="B94" t="s">
        <v>48</v>
      </c>
      <c r="C94">
        <f>E91/C93</f>
        <v>1.95E-2</v>
      </c>
    </row>
    <row r="95" spans="1:8" x14ac:dyDescent="0.25">
      <c r="B95" t="s">
        <v>58</v>
      </c>
      <c r="C95">
        <f>50*C91</f>
        <v>1.7500000000000002</v>
      </c>
    </row>
    <row r="96" spans="1:8" x14ac:dyDescent="0.25">
      <c r="B96" t="s">
        <v>15</v>
      </c>
      <c r="C96">
        <f>C93*C92</f>
        <v>6</v>
      </c>
    </row>
    <row r="97" spans="1:8" x14ac:dyDescent="0.25">
      <c r="B97" t="s">
        <v>21</v>
      </c>
    </row>
    <row r="98" spans="1:8" x14ac:dyDescent="0.25">
      <c r="C98" t="s">
        <v>59</v>
      </c>
      <c r="D98">
        <f>1/C94</f>
        <v>51.282051282051285</v>
      </c>
    </row>
    <row r="99" spans="1:8" x14ac:dyDescent="0.25">
      <c r="C99" t="s">
        <v>60</v>
      </c>
      <c r="D99">
        <f>D98/(1+C94)^C96</f>
        <v>45.671156380012079</v>
      </c>
    </row>
    <row r="100" spans="1:8" x14ac:dyDescent="0.25">
      <c r="C100" t="s">
        <v>21</v>
      </c>
      <c r="D100">
        <f>D98-D99</f>
        <v>5.610894902039206</v>
      </c>
    </row>
    <row r="101" spans="1:8" x14ac:dyDescent="0.25">
      <c r="C101" t="s">
        <v>52</v>
      </c>
      <c r="H101">
        <f>D100*C95</f>
        <v>9.8190660785686124</v>
      </c>
    </row>
    <row r="102" spans="1:8" x14ac:dyDescent="0.25">
      <c r="C102" t="s">
        <v>53</v>
      </c>
      <c r="H102">
        <f>100/(1+C94)^C96</f>
        <v>89.058754941023551</v>
      </c>
    </row>
    <row r="103" spans="1:8" x14ac:dyDescent="0.25">
      <c r="C103" t="s">
        <v>54</v>
      </c>
      <c r="H103">
        <f>H101+H102</f>
        <v>98.877821019592162</v>
      </c>
    </row>
    <row r="104" spans="1:8" x14ac:dyDescent="0.25">
      <c r="B104" t="s">
        <v>63</v>
      </c>
    </row>
    <row r="106" spans="1:8" x14ac:dyDescent="0.25">
      <c r="A106" t="s">
        <v>64</v>
      </c>
      <c r="B106" t="s">
        <v>40</v>
      </c>
      <c r="C106">
        <v>0.03</v>
      </c>
      <c r="D106" t="s">
        <v>57</v>
      </c>
      <c r="E106">
        <v>4.2200000000000001E-2</v>
      </c>
      <c r="F106" t="s">
        <v>68</v>
      </c>
    </row>
    <row r="107" spans="1:8" x14ac:dyDescent="0.25">
      <c r="B107" t="s">
        <v>12</v>
      </c>
      <c r="C107">
        <v>28.5</v>
      </c>
    </row>
    <row r="108" spans="1:8" x14ac:dyDescent="0.25">
      <c r="B108" t="s">
        <v>47</v>
      </c>
      <c r="C108">
        <v>2</v>
      </c>
    </row>
    <row r="109" spans="1:8" x14ac:dyDescent="0.25">
      <c r="B109" t="s">
        <v>48</v>
      </c>
      <c r="C109">
        <f>E106/C108</f>
        <v>2.1100000000000001E-2</v>
      </c>
    </row>
    <row r="110" spans="1:8" x14ac:dyDescent="0.25">
      <c r="B110" t="s">
        <v>58</v>
      </c>
      <c r="C110">
        <f>50*C106</f>
        <v>1.5</v>
      </c>
    </row>
    <row r="111" spans="1:8" x14ac:dyDescent="0.25">
      <c r="B111" t="s">
        <v>15</v>
      </c>
      <c r="C111">
        <f>C108*C107</f>
        <v>57</v>
      </c>
    </row>
    <row r="112" spans="1:8" x14ac:dyDescent="0.25">
      <c r="B112" t="s">
        <v>21</v>
      </c>
    </row>
    <row r="113" spans="2:60" x14ac:dyDescent="0.25">
      <c r="C113" t="s">
        <v>59</v>
      </c>
      <c r="D113">
        <f>1/C109</f>
        <v>47.393364928909953</v>
      </c>
    </row>
    <row r="114" spans="2:60" x14ac:dyDescent="0.25">
      <c r="C114" t="s">
        <v>60</v>
      </c>
      <c r="D114">
        <f>D113/(1+C109)^C111</f>
        <v>14.415370259601561</v>
      </c>
    </row>
    <row r="115" spans="2:60" x14ac:dyDescent="0.25">
      <c r="C115" t="s">
        <v>21</v>
      </c>
      <c r="D115">
        <f>D113-D114</f>
        <v>32.977994669308394</v>
      </c>
    </row>
    <row r="116" spans="2:60" x14ac:dyDescent="0.25">
      <c r="C116" t="s">
        <v>52</v>
      </c>
      <c r="H116">
        <f>D115*C110</f>
        <v>49.466992003962588</v>
      </c>
    </row>
    <row r="117" spans="2:60" x14ac:dyDescent="0.25">
      <c r="C117" t="s">
        <v>53</v>
      </c>
      <c r="H117">
        <f>100/(1+C109)^C111</f>
        <v>30.416431247759295</v>
      </c>
    </row>
    <row r="118" spans="2:60" x14ac:dyDescent="0.25">
      <c r="C118" t="s">
        <v>54</v>
      </c>
      <c r="H118">
        <f>H116+H117</f>
        <v>79.883423251721879</v>
      </c>
    </row>
    <row r="119" spans="2:60" x14ac:dyDescent="0.25">
      <c r="B119" t="s">
        <v>63</v>
      </c>
    </row>
    <row r="121" spans="2:60" x14ac:dyDescent="0.25">
      <c r="B121" t="s">
        <v>65</v>
      </c>
    </row>
    <row r="122" spans="2:60" x14ac:dyDescent="0.25">
      <c r="B122" t="s">
        <v>66</v>
      </c>
      <c r="D122">
        <v>0.5</v>
      </c>
      <c r="E122">
        <v>1</v>
      </c>
      <c r="F122">
        <v>1.5</v>
      </c>
      <c r="G122">
        <v>2</v>
      </c>
      <c r="H122">
        <v>2.5</v>
      </c>
      <c r="I122">
        <v>3</v>
      </c>
      <c r="J122">
        <v>3.5</v>
      </c>
      <c r="K122">
        <v>4</v>
      </c>
      <c r="L122">
        <v>4.5</v>
      </c>
      <c r="M122">
        <v>5</v>
      </c>
      <c r="N122">
        <v>5.5</v>
      </c>
      <c r="O122">
        <v>6</v>
      </c>
      <c r="P122">
        <v>6.5</v>
      </c>
      <c r="Q122">
        <v>7</v>
      </c>
      <c r="R122">
        <v>7.5</v>
      </c>
      <c r="S122">
        <v>8</v>
      </c>
      <c r="T122">
        <v>8.5</v>
      </c>
      <c r="U122">
        <v>9</v>
      </c>
      <c r="V122">
        <v>9.5</v>
      </c>
      <c r="W122">
        <v>10</v>
      </c>
      <c r="X122">
        <v>10.5</v>
      </c>
      <c r="Y122">
        <v>11</v>
      </c>
      <c r="Z122">
        <v>11.5</v>
      </c>
      <c r="AA122">
        <v>12</v>
      </c>
      <c r="AB122">
        <v>12.5</v>
      </c>
      <c r="AC122">
        <v>13</v>
      </c>
      <c r="AD122">
        <v>13.5</v>
      </c>
      <c r="AE122">
        <v>14</v>
      </c>
      <c r="AF122">
        <v>14.5</v>
      </c>
      <c r="AG122">
        <v>15</v>
      </c>
      <c r="AH122">
        <v>15.5</v>
      </c>
      <c r="AI122">
        <v>16</v>
      </c>
      <c r="AJ122">
        <v>16.5</v>
      </c>
      <c r="AK122">
        <v>17</v>
      </c>
      <c r="AL122">
        <v>17.5</v>
      </c>
      <c r="AM122">
        <v>18</v>
      </c>
      <c r="AN122">
        <v>18.5</v>
      </c>
      <c r="AO122">
        <v>19</v>
      </c>
      <c r="AP122">
        <v>19.5</v>
      </c>
      <c r="AQ122">
        <v>20</v>
      </c>
      <c r="AR122">
        <v>20.5</v>
      </c>
      <c r="AS122">
        <v>21</v>
      </c>
      <c r="AT122">
        <v>21.5</v>
      </c>
      <c r="AU122">
        <v>22</v>
      </c>
      <c r="AV122">
        <v>22.5</v>
      </c>
      <c r="AW122">
        <v>23</v>
      </c>
      <c r="AX122">
        <v>23.5</v>
      </c>
      <c r="AY122">
        <v>24</v>
      </c>
      <c r="AZ122">
        <v>24.5</v>
      </c>
      <c r="BA122">
        <v>25</v>
      </c>
      <c r="BB122">
        <v>25.5</v>
      </c>
      <c r="BC122">
        <v>26</v>
      </c>
      <c r="BD122">
        <v>26.5</v>
      </c>
      <c r="BE122">
        <v>27</v>
      </c>
      <c r="BF122">
        <v>27.5</v>
      </c>
      <c r="BG122">
        <v>28</v>
      </c>
      <c r="BH122">
        <v>28.5</v>
      </c>
    </row>
    <row r="123" spans="2:60" x14ac:dyDescent="0.25">
      <c r="B123" t="s">
        <v>67</v>
      </c>
      <c r="D123">
        <f>50*$C$106</f>
        <v>1.5</v>
      </c>
      <c r="E123">
        <f t="shared" ref="E123:BH123" si="0">50*$C$106</f>
        <v>1.5</v>
      </c>
      <c r="F123">
        <f t="shared" si="0"/>
        <v>1.5</v>
      </c>
      <c r="G123">
        <f t="shared" si="0"/>
        <v>1.5</v>
      </c>
      <c r="H123">
        <f t="shared" si="0"/>
        <v>1.5</v>
      </c>
      <c r="I123">
        <f t="shared" si="0"/>
        <v>1.5</v>
      </c>
      <c r="J123">
        <f t="shared" si="0"/>
        <v>1.5</v>
      </c>
      <c r="K123">
        <f t="shared" si="0"/>
        <v>1.5</v>
      </c>
      <c r="L123">
        <f t="shared" si="0"/>
        <v>1.5</v>
      </c>
      <c r="M123">
        <f t="shared" si="0"/>
        <v>1.5</v>
      </c>
      <c r="N123">
        <f t="shared" si="0"/>
        <v>1.5</v>
      </c>
      <c r="O123">
        <f t="shared" si="0"/>
        <v>1.5</v>
      </c>
      <c r="P123">
        <f t="shared" si="0"/>
        <v>1.5</v>
      </c>
      <c r="Q123">
        <f t="shared" si="0"/>
        <v>1.5</v>
      </c>
      <c r="R123">
        <f t="shared" si="0"/>
        <v>1.5</v>
      </c>
      <c r="S123">
        <f t="shared" si="0"/>
        <v>1.5</v>
      </c>
      <c r="T123">
        <f t="shared" si="0"/>
        <v>1.5</v>
      </c>
      <c r="U123">
        <f t="shared" si="0"/>
        <v>1.5</v>
      </c>
      <c r="V123">
        <f t="shared" si="0"/>
        <v>1.5</v>
      </c>
      <c r="W123">
        <f t="shared" si="0"/>
        <v>1.5</v>
      </c>
      <c r="X123">
        <f t="shared" si="0"/>
        <v>1.5</v>
      </c>
      <c r="Y123">
        <f t="shared" si="0"/>
        <v>1.5</v>
      </c>
      <c r="Z123">
        <f t="shared" si="0"/>
        <v>1.5</v>
      </c>
      <c r="AA123">
        <f t="shared" si="0"/>
        <v>1.5</v>
      </c>
      <c r="AB123">
        <f t="shared" si="0"/>
        <v>1.5</v>
      </c>
      <c r="AC123">
        <f t="shared" si="0"/>
        <v>1.5</v>
      </c>
      <c r="AD123">
        <f t="shared" si="0"/>
        <v>1.5</v>
      </c>
      <c r="AE123">
        <f t="shared" si="0"/>
        <v>1.5</v>
      </c>
      <c r="AF123">
        <f t="shared" si="0"/>
        <v>1.5</v>
      </c>
      <c r="AG123">
        <f t="shared" si="0"/>
        <v>1.5</v>
      </c>
      <c r="AH123">
        <f t="shared" si="0"/>
        <v>1.5</v>
      </c>
      <c r="AI123">
        <f t="shared" si="0"/>
        <v>1.5</v>
      </c>
      <c r="AJ123">
        <f t="shared" si="0"/>
        <v>1.5</v>
      </c>
      <c r="AK123">
        <f t="shared" si="0"/>
        <v>1.5</v>
      </c>
      <c r="AL123">
        <f t="shared" si="0"/>
        <v>1.5</v>
      </c>
      <c r="AM123">
        <f t="shared" si="0"/>
        <v>1.5</v>
      </c>
      <c r="AN123">
        <f t="shared" si="0"/>
        <v>1.5</v>
      </c>
      <c r="AO123">
        <f t="shared" si="0"/>
        <v>1.5</v>
      </c>
      <c r="AP123">
        <f t="shared" si="0"/>
        <v>1.5</v>
      </c>
      <c r="AQ123">
        <f t="shared" si="0"/>
        <v>1.5</v>
      </c>
      <c r="AR123">
        <f t="shared" si="0"/>
        <v>1.5</v>
      </c>
      <c r="AS123">
        <f t="shared" si="0"/>
        <v>1.5</v>
      </c>
      <c r="AT123">
        <f t="shared" si="0"/>
        <v>1.5</v>
      </c>
      <c r="AU123">
        <f t="shared" si="0"/>
        <v>1.5</v>
      </c>
      <c r="AV123">
        <f t="shared" si="0"/>
        <v>1.5</v>
      </c>
      <c r="AW123">
        <f t="shared" si="0"/>
        <v>1.5</v>
      </c>
      <c r="AX123">
        <f t="shared" si="0"/>
        <v>1.5</v>
      </c>
      <c r="AY123">
        <f t="shared" si="0"/>
        <v>1.5</v>
      </c>
      <c r="AZ123">
        <f t="shared" si="0"/>
        <v>1.5</v>
      </c>
      <c r="BA123">
        <f t="shared" si="0"/>
        <v>1.5</v>
      </c>
      <c r="BB123">
        <f t="shared" si="0"/>
        <v>1.5</v>
      </c>
      <c r="BC123">
        <f t="shared" si="0"/>
        <v>1.5</v>
      </c>
      <c r="BD123">
        <f t="shared" si="0"/>
        <v>1.5</v>
      </c>
      <c r="BE123">
        <f t="shared" si="0"/>
        <v>1.5</v>
      </c>
      <c r="BF123">
        <f t="shared" si="0"/>
        <v>1.5</v>
      </c>
      <c r="BG123">
        <f t="shared" si="0"/>
        <v>1.5</v>
      </c>
      <c r="BH123">
        <f>100*(1+0.5*$C$106)</f>
        <v>101.49999999999999</v>
      </c>
    </row>
    <row r="124" spans="2:60" x14ac:dyDescent="0.25">
      <c r="B124" t="s">
        <v>41</v>
      </c>
      <c r="D124">
        <f>1/(1+$C$109)^($C$108*D122)</f>
        <v>0.97933601018509464</v>
      </c>
      <c r="E124">
        <f t="shared" ref="E124:BI124" si="1">1/(1+$C$109)^($C$108*E122)</f>
        <v>0.95909902084525966</v>
      </c>
      <c r="F124">
        <f t="shared" si="1"/>
        <v>0.93928020844702753</v>
      </c>
      <c r="G124">
        <f t="shared" si="1"/>
        <v>0.91987093178633572</v>
      </c>
      <c r="H124">
        <f t="shared" si="1"/>
        <v>0.90086272822087543</v>
      </c>
      <c r="I124">
        <f t="shared" si="1"/>
        <v>0.88224730998029122</v>
      </c>
      <c r="J124">
        <f t="shared" si="1"/>
        <v>0.86401656055263087</v>
      </c>
      <c r="K124">
        <f t="shared" si="1"/>
        <v>0.84616253114546136</v>
      </c>
      <c r="L124">
        <f t="shared" si="1"/>
        <v>0.828677437220117</v>
      </c>
      <c r="M124">
        <f t="shared" si="1"/>
        <v>0.81155365509755861</v>
      </c>
      <c r="N124">
        <f t="shared" si="1"/>
        <v>0.79478371863437336</v>
      </c>
      <c r="O124">
        <f t="shared" si="1"/>
        <v>0.77836031596745991</v>
      </c>
      <c r="P124">
        <f t="shared" si="1"/>
        <v>0.76227628632598188</v>
      </c>
      <c r="Q124">
        <f t="shared" si="1"/>
        <v>0.74652461690919769</v>
      </c>
      <c r="R124">
        <f t="shared" si="1"/>
        <v>0.73109843982880995</v>
      </c>
      <c r="S124">
        <f t="shared" si="1"/>
        <v>0.71599102911449397</v>
      </c>
      <c r="T124">
        <f t="shared" si="1"/>
        <v>0.70119579778130836</v>
      </c>
      <c r="U124">
        <f t="shared" si="1"/>
        <v>0.68670629495770097</v>
      </c>
      <c r="V124">
        <f t="shared" si="1"/>
        <v>0.67251620307286353</v>
      </c>
      <c r="W124">
        <f t="shared" si="1"/>
        <v>0.65861933510220694</v>
      </c>
      <c r="X124">
        <f t="shared" si="1"/>
        <v>0.64500963186975524</v>
      </c>
      <c r="Y124">
        <f t="shared" si="1"/>
        <v>0.63168115940628267</v>
      </c>
      <c r="Z124">
        <f t="shared" si="1"/>
        <v>0.61862810636204357</v>
      </c>
      <c r="AA124">
        <f t="shared" si="1"/>
        <v>0.60584478147296394</v>
      </c>
      <c r="AB124">
        <f t="shared" si="1"/>
        <v>0.59332561107919302</v>
      </c>
      <c r="AC124">
        <f t="shared" si="1"/>
        <v>0.58106513669492998</v>
      </c>
      <c r="AD124">
        <f t="shared" si="1"/>
        <v>0.56905801262846945</v>
      </c>
      <c r="AE124">
        <f t="shared" si="1"/>
        <v>0.55729900365142426</v>
      </c>
      <c r="AF124">
        <f t="shared" si="1"/>
        <v>0.54578298271611436</v>
      </c>
      <c r="AG124">
        <f t="shared" si="1"/>
        <v>0.53450492872011979</v>
      </c>
      <c r="AH124">
        <f t="shared" si="1"/>
        <v>0.52345992431703048</v>
      </c>
      <c r="AI124">
        <f t="shared" si="1"/>
        <v>0.51264315377243208</v>
      </c>
      <c r="AJ124">
        <f t="shared" si="1"/>
        <v>0.50204990086419754</v>
      </c>
      <c r="AK124">
        <f t="shared" si="1"/>
        <v>0.49167554682616549</v>
      </c>
      <c r="AL124">
        <f t="shared" si="1"/>
        <v>0.48151556833431158</v>
      </c>
      <c r="AM124">
        <f t="shared" si="1"/>
        <v>0.4715655355345329</v>
      </c>
      <c r="AN124">
        <f t="shared" si="1"/>
        <v>0.46182111011118693</v>
      </c>
      <c r="AO124">
        <f t="shared" si="1"/>
        <v>0.45227804339554101</v>
      </c>
      <c r="AP124">
        <f t="shared" si="1"/>
        <v>0.44293217451331018</v>
      </c>
      <c r="AQ124">
        <f t="shared" si="1"/>
        <v>0.43377942857047319</v>
      </c>
      <c r="AR124">
        <f t="shared" si="1"/>
        <v>0.42481581487657738</v>
      </c>
      <c r="AS124">
        <f t="shared" si="1"/>
        <v>0.41603742520475712</v>
      </c>
      <c r="AT124">
        <f t="shared" si="1"/>
        <v>0.40744043208770647</v>
      </c>
      <c r="AU124">
        <f t="shared" si="1"/>
        <v>0.39902108714886542</v>
      </c>
      <c r="AV124">
        <f t="shared" si="1"/>
        <v>0.39077571946808881</v>
      </c>
      <c r="AW124">
        <f t="shared" si="1"/>
        <v>0.38270073398108778</v>
      </c>
      <c r="AX124">
        <f t="shared" si="1"/>
        <v>0.3747926099119458</v>
      </c>
      <c r="AY124">
        <f t="shared" si="1"/>
        <v>0.36704789923802339</v>
      </c>
      <c r="AZ124">
        <f t="shared" si="1"/>
        <v>0.35946322518658647</v>
      </c>
      <c r="BA124">
        <f t="shared" si="1"/>
        <v>0.35203528076249779</v>
      </c>
      <c r="BB124">
        <f t="shared" si="1"/>
        <v>0.34476082730633412</v>
      </c>
      <c r="BC124">
        <f t="shared" si="1"/>
        <v>0.33763669308229766</v>
      </c>
      <c r="BD124">
        <f t="shared" si="1"/>
        <v>0.33065977189530676</v>
      </c>
      <c r="BE124">
        <f t="shared" si="1"/>
        <v>0.32382702173666311</v>
      </c>
      <c r="BF124">
        <f t="shared" si="1"/>
        <v>0.3171354634577056</v>
      </c>
      <c r="BG124">
        <f t="shared" si="1"/>
        <v>0.31058217947087019</v>
      </c>
      <c r="BH124">
        <f t="shared" si="1"/>
        <v>0.30416431247759296</v>
      </c>
    </row>
    <row r="125" spans="2:60" x14ac:dyDescent="0.25">
      <c r="B125" t="s">
        <v>42</v>
      </c>
      <c r="D125">
        <f>D123*D124</f>
        <v>1.469004015277642</v>
      </c>
      <c r="E125">
        <f t="shared" ref="E125:BH125" si="2">E123*E124</f>
        <v>1.4386485312678894</v>
      </c>
      <c r="F125">
        <f t="shared" si="2"/>
        <v>1.4089203126705412</v>
      </c>
      <c r="G125">
        <f t="shared" si="2"/>
        <v>1.3798063976795036</v>
      </c>
      <c r="H125">
        <f t="shared" si="2"/>
        <v>1.351294092331313</v>
      </c>
      <c r="I125">
        <f t="shared" si="2"/>
        <v>1.3233709649704368</v>
      </c>
      <c r="J125">
        <f t="shared" si="2"/>
        <v>1.2960248408289463</v>
      </c>
      <c r="K125">
        <f t="shared" si="2"/>
        <v>1.269243796718192</v>
      </c>
      <c r="L125">
        <f t="shared" si="2"/>
        <v>1.2430161558301756</v>
      </c>
      <c r="M125">
        <f t="shared" si="2"/>
        <v>1.217330482646338</v>
      </c>
      <c r="N125">
        <f t="shared" si="2"/>
        <v>1.1921755779515602</v>
      </c>
      <c r="O125">
        <f t="shared" si="2"/>
        <v>1.1675404739511899</v>
      </c>
      <c r="P125">
        <f t="shared" si="2"/>
        <v>1.1434144294889728</v>
      </c>
      <c r="Q125">
        <f t="shared" si="2"/>
        <v>1.1197869253637966</v>
      </c>
      <c r="R125">
        <f t="shared" si="2"/>
        <v>1.0966476597432149</v>
      </c>
      <c r="S125">
        <f t="shared" si="2"/>
        <v>1.0739865436717411</v>
      </c>
      <c r="T125">
        <f t="shared" si="2"/>
        <v>1.0517936966719625</v>
      </c>
      <c r="U125">
        <f t="shared" si="2"/>
        <v>1.0300594424365515</v>
      </c>
      <c r="V125">
        <f t="shared" si="2"/>
        <v>1.0087743046092954</v>
      </c>
      <c r="W125">
        <f t="shared" si="2"/>
        <v>0.98792900265331041</v>
      </c>
      <c r="X125">
        <f t="shared" si="2"/>
        <v>0.96751444780463292</v>
      </c>
      <c r="Y125">
        <f t="shared" si="2"/>
        <v>0.94752173910942394</v>
      </c>
      <c r="Z125">
        <f t="shared" si="2"/>
        <v>0.92794215954306536</v>
      </c>
      <c r="AA125">
        <f t="shared" si="2"/>
        <v>0.90876717220944592</v>
      </c>
      <c r="AB125">
        <f t="shared" si="2"/>
        <v>0.88998841661878947</v>
      </c>
      <c r="AC125">
        <f t="shared" si="2"/>
        <v>0.87159770504239498</v>
      </c>
      <c r="AD125">
        <f t="shared" si="2"/>
        <v>0.85358701894270417</v>
      </c>
      <c r="AE125">
        <f t="shared" si="2"/>
        <v>0.83594850547713639</v>
      </c>
      <c r="AF125">
        <f t="shared" si="2"/>
        <v>0.8186744740741716</v>
      </c>
      <c r="AG125">
        <f t="shared" si="2"/>
        <v>0.80175739308017968</v>
      </c>
      <c r="AH125">
        <f t="shared" si="2"/>
        <v>0.78518988647554577</v>
      </c>
      <c r="AI125">
        <f t="shared" si="2"/>
        <v>0.76896473065864812</v>
      </c>
      <c r="AJ125">
        <f t="shared" si="2"/>
        <v>0.75307485129629637</v>
      </c>
      <c r="AK125">
        <f t="shared" si="2"/>
        <v>0.7375133202392482</v>
      </c>
      <c r="AL125">
        <f t="shared" si="2"/>
        <v>0.7222733525014674</v>
      </c>
      <c r="AM125">
        <f t="shared" si="2"/>
        <v>0.70734830330179932</v>
      </c>
      <c r="AN125">
        <f t="shared" si="2"/>
        <v>0.69273166516678042</v>
      </c>
      <c r="AO125">
        <f t="shared" si="2"/>
        <v>0.67841706509331146</v>
      </c>
      <c r="AP125">
        <f t="shared" si="2"/>
        <v>0.6643982617699653</v>
      </c>
      <c r="AQ125">
        <f t="shared" si="2"/>
        <v>0.65066914285570976</v>
      </c>
      <c r="AR125">
        <f t="shared" si="2"/>
        <v>0.63722372231486601</v>
      </c>
      <c r="AS125">
        <f t="shared" si="2"/>
        <v>0.62405613780713565</v>
      </c>
      <c r="AT125">
        <f t="shared" si="2"/>
        <v>0.61116064813155968</v>
      </c>
      <c r="AU125">
        <f t="shared" si="2"/>
        <v>0.59853163072329818</v>
      </c>
      <c r="AV125">
        <f t="shared" si="2"/>
        <v>0.58616357920213324</v>
      </c>
      <c r="AW125">
        <f t="shared" si="2"/>
        <v>0.5740511009716317</v>
      </c>
      <c r="AX125">
        <f t="shared" si="2"/>
        <v>0.56218891486791867</v>
      </c>
      <c r="AY125">
        <f t="shared" si="2"/>
        <v>0.55057184885703503</v>
      </c>
      <c r="AZ125">
        <f t="shared" si="2"/>
        <v>0.53919483777987964</v>
      </c>
      <c r="BA125">
        <f t="shared" si="2"/>
        <v>0.52805292114374669</v>
      </c>
      <c r="BB125">
        <f t="shared" si="2"/>
        <v>0.5171412409595012</v>
      </c>
      <c r="BC125">
        <f t="shared" si="2"/>
        <v>0.50645503962344651</v>
      </c>
      <c r="BD125">
        <f t="shared" si="2"/>
        <v>0.49598965784296012</v>
      </c>
      <c r="BE125">
        <f t="shared" si="2"/>
        <v>0.48574053260499467</v>
      </c>
      <c r="BF125">
        <f t="shared" si="2"/>
        <v>0.4757031951865584</v>
      </c>
      <c r="BG125">
        <f t="shared" si="2"/>
        <v>0.46587326920630528</v>
      </c>
      <c r="BH125">
        <f t="shared" si="2"/>
        <v>30.872677716475682</v>
      </c>
    </row>
    <row r="126" spans="2:60" x14ac:dyDescent="0.25">
      <c r="C126">
        <f>SUM(D125:BH125)</f>
        <v>79.883423251721936</v>
      </c>
    </row>
    <row r="127" spans="2:60" x14ac:dyDescent="0.25">
      <c r="C127" t="s">
        <v>69</v>
      </c>
    </row>
    <row r="128" spans="2:60" x14ac:dyDescent="0.25">
      <c r="B128" t="s">
        <v>70</v>
      </c>
    </row>
  </sheetData>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University of Arizona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Lamoureux</dc:creator>
  <cp:lastModifiedBy>Christopher Lamoureux</cp:lastModifiedBy>
  <dcterms:created xsi:type="dcterms:W3CDTF">2018-11-05T20:21:28Z</dcterms:created>
  <dcterms:modified xsi:type="dcterms:W3CDTF">2018-11-05T22:21:48Z</dcterms:modified>
</cp:coreProperties>
</file>