
<file path=[Content_Types].xml><?xml version="1.0" encoding="utf-8"?>
<Types xmlns="http://schemas.openxmlformats.org/package/2006/content-types">
  <Default Extension="rels" ContentType="application/vnd.openxmlformats-package.relationship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docProps/core.xml" ContentType="application/vnd.openxmlformats-package.core-properties+xml"/>
  <Default Extension="xml" ContentType="application/xml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png" ContentType="image/png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4800" windowHeight="15100" tabRatio="500"/>
  </bookViews>
  <sheets>
    <sheet name="Sheet1" sheetId="1" r:id="rId1"/>
  </sheets>
  <definedNames>
    <definedName name="solver_adj" localSheetId="0" hidden="1">Sheet1!$F$26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Sheet1!$F$35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30404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G78" i="1"/>
  <c r="F78"/>
  <c r="E78"/>
  <c r="D78"/>
  <c r="G77"/>
  <c r="F77"/>
  <c r="E77"/>
  <c r="G76"/>
  <c r="F76"/>
  <c r="E76"/>
  <c r="H68"/>
  <c r="G68"/>
  <c r="F68"/>
  <c r="E68"/>
  <c r="D68"/>
  <c r="H67"/>
  <c r="G67"/>
  <c r="F67"/>
  <c r="E67"/>
  <c r="H66"/>
  <c r="G66"/>
  <c r="F66"/>
  <c r="E66"/>
  <c r="H65"/>
  <c r="F65"/>
  <c r="F59"/>
  <c r="E59"/>
  <c r="D59"/>
  <c r="C59"/>
  <c r="F58"/>
  <c r="E58"/>
  <c r="D58"/>
  <c r="F57"/>
  <c r="E57"/>
  <c r="D57"/>
  <c r="G51"/>
  <c r="F51"/>
  <c r="E51"/>
  <c r="D51"/>
  <c r="C51"/>
  <c r="G50"/>
  <c r="F50"/>
  <c r="E50"/>
  <c r="D50"/>
  <c r="G49"/>
  <c r="F49"/>
  <c r="E49"/>
  <c r="D49"/>
  <c r="F48"/>
  <c r="E48"/>
  <c r="C48"/>
  <c r="J40"/>
  <c r="F35"/>
  <c r="C31"/>
  <c r="F30"/>
  <c r="E30"/>
  <c r="D30"/>
  <c r="F29"/>
  <c r="E29"/>
  <c r="D29"/>
  <c r="F21"/>
  <c r="E21"/>
  <c r="D21"/>
  <c r="C21"/>
  <c r="F20"/>
  <c r="E20"/>
  <c r="D20"/>
  <c r="F19"/>
  <c r="E19"/>
  <c r="D19"/>
  <c r="E18"/>
  <c r="C18"/>
  <c r="D13"/>
  <c r="D12"/>
  <c r="D11"/>
  <c r="D10"/>
  <c r="D9"/>
  <c r="D8"/>
  <c r="D7"/>
  <c r="D6"/>
  <c r="D5"/>
</calcChain>
</file>

<file path=xl/sharedStrings.xml><?xml version="1.0" encoding="utf-8"?>
<sst xmlns="http://schemas.openxmlformats.org/spreadsheetml/2006/main" count="66" uniqueCount="49">
  <si>
    <r>
      <t xml:space="preserve">The way the market (anthropomorphized algorithm) determines the value of the Treasury note is by using the appropriate spot rate to discount </t>
    </r>
    <r>
      <rPr>
        <i/>
        <sz val="10"/>
        <rFont val="Verdana"/>
      </rPr>
      <t>each of the cash flows separately.</t>
    </r>
    <phoneticPr fontId="5" type="noConversion"/>
  </si>
  <si>
    <t>(Note that the cc yield has to be lower than the yield expressed on a bond-equivalent basis.)</t>
    <phoneticPr fontId="5" type="noConversion"/>
  </si>
  <si>
    <t>Points to recognize:</t>
    <phoneticPr fontId="5" type="noConversion"/>
  </si>
  <si>
    <t>A note's price and its yield to maturity convey the same information.  If we know one, we can compute the other.</t>
    <phoneticPr fontId="5" type="noConversion"/>
  </si>
  <si>
    <t>PV(@ytm):</t>
  </si>
  <si>
    <r>
      <t xml:space="preserve">Step 3. We want to find that value -- which when used as the note's ytm gives the </t>
    </r>
    <r>
      <rPr>
        <b/>
        <i/>
        <sz val="10"/>
        <rFont val="Verdana"/>
      </rPr>
      <t xml:space="preserve">market value </t>
    </r>
    <r>
      <rPr>
        <sz val="10"/>
        <rFont val="Verdana"/>
      </rPr>
      <t>of the note.</t>
    </r>
  </si>
  <si>
    <t>Step 4. Invoke Solver to minimize our criterion function (in Cell F35) by changing the candidate ytm (in Cell F26).</t>
  </si>
  <si>
    <t xml:space="preserve">           Therefore we want to minimize distance between the value of our function (in Cell C31) and the market value.</t>
  </si>
  <si>
    <r>
      <t xml:space="preserve">  Note that I square the difference as I want to minimize the </t>
    </r>
    <r>
      <rPr>
        <b/>
        <i/>
        <sz val="10"/>
        <rFont val="Verdana"/>
      </rPr>
      <t>distance</t>
    </r>
    <r>
      <rPr>
        <sz val="10"/>
        <rFont val="Verdana"/>
      </rPr>
      <t>.</t>
    </r>
    <phoneticPr fontId="5" type="noConversion"/>
  </si>
  <si>
    <t xml:space="preserve">     When finished, the value in Cell F26 will be the note's ytm.  Note that I set the problem up so that this is the note's yield-to-maturity on a bond-equivalent basis,</t>
    <phoneticPr fontId="5" type="noConversion"/>
  </si>
  <si>
    <t xml:space="preserve"> As discussed, because note coupon payments are made semi-annually, the most common</t>
    <phoneticPr fontId="5" type="noConversion"/>
  </si>
  <si>
    <t xml:space="preserve">     compounding frequency is semi-annual.  Here I am directly using the bond-equivalent yield.</t>
    <phoneticPr fontId="5" type="noConversion"/>
  </si>
  <si>
    <t xml:space="preserve"> &lt;-- It is in the definition of the discount where the compounding frequency is used.</t>
    <phoneticPr fontId="5" type="noConversion"/>
  </si>
  <si>
    <t>Date</t>
    <phoneticPr fontId="5" type="noConversion"/>
  </si>
  <si>
    <t>T</t>
    <phoneticPr fontId="5" type="noConversion"/>
  </si>
  <si>
    <t>Price</t>
    <phoneticPr fontId="5" type="noConversion"/>
  </si>
  <si>
    <t>Today:</t>
    <phoneticPr fontId="5" type="noConversion"/>
  </si>
  <si>
    <t xml:space="preserve">  For a 0-coupon US Treasury security, Price = Par Value * exp(-rT).  Where r is the T-year spot rate, and T is the number of years until maturity.</t>
    <phoneticPr fontId="5" type="noConversion"/>
  </si>
  <si>
    <t>cc spot rate</t>
    <phoneticPr fontId="5" type="noConversion"/>
  </si>
  <si>
    <t>Today:</t>
    <phoneticPr fontId="5" type="noConversion"/>
  </si>
  <si>
    <t>4.5% of May 15, 2021</t>
    <phoneticPr fontId="5" type="noConversion"/>
  </si>
  <si>
    <t>cc ytm:</t>
    <phoneticPr fontId="5" type="noConversion"/>
  </si>
  <si>
    <t>be ytm:</t>
    <phoneticPr fontId="5" type="noConversion"/>
  </si>
  <si>
    <t xml:space="preserve">            To this end we create a criterion:</t>
  </si>
  <si>
    <t xml:space="preserve">           i.e., I used semi-annual compounding.</t>
  </si>
  <si>
    <t>In this case Solver finds the value:</t>
  </si>
  <si>
    <t xml:space="preserve">     On a continuously-compounded basis, this is:</t>
  </si>
  <si>
    <t>This value is close to the spot rate for 2/15/23 since some 95% of</t>
  </si>
  <si>
    <t xml:space="preserve">    the note's value comes from its cash flow on this date.</t>
  </si>
  <si>
    <t>(I have a screen shot of the Solver dialog box here        -------------------------------------------------------------&gt;</t>
  </si>
  <si>
    <t>Aug 15. 2023 2% Note</t>
    <phoneticPr fontId="5" type="noConversion"/>
  </si>
  <si>
    <t>Date:</t>
    <phoneticPr fontId="5" type="noConversion"/>
  </si>
  <si>
    <t>T:</t>
    <phoneticPr fontId="5" type="noConversion"/>
  </si>
  <si>
    <t>df</t>
    <phoneticPr fontId="5" type="noConversion"/>
  </si>
  <si>
    <t>PV</t>
    <phoneticPr fontId="5" type="noConversion"/>
  </si>
  <si>
    <t>CF:</t>
    <phoneticPr fontId="5" type="noConversion"/>
  </si>
  <si>
    <t>Feb 15, 2023 6% note</t>
    <phoneticPr fontId="5" type="noConversion"/>
  </si>
  <si>
    <t>Nov 15, 2022 8% Note</t>
    <phoneticPr fontId="5" type="noConversion"/>
  </si>
  <si>
    <t>12.5% of May 15, 2022</t>
    <phoneticPr fontId="5" type="noConversion"/>
  </si>
  <si>
    <t>Time (Yrs)</t>
    <phoneticPr fontId="5" type="noConversion"/>
  </si>
  <si>
    <t>CF</t>
    <phoneticPr fontId="5" type="noConversion"/>
  </si>
  <si>
    <t>df(@ytm):</t>
    <phoneticPr fontId="5" type="noConversion"/>
  </si>
  <si>
    <t>PV:</t>
    <phoneticPr fontId="5" type="noConversion"/>
  </si>
  <si>
    <t xml:space="preserve">  This note is selling at a premium (i.e., its price is greater than 100).  That means that its yield to maturity is less than its</t>
    <phoneticPr fontId="5" type="noConversion"/>
  </si>
  <si>
    <t xml:space="preserve">      coupon rate.  This is also evident as the spot rates that we use to discount the 3 future cash flows are all less than 6%.</t>
    <phoneticPr fontId="5" type="noConversion"/>
  </si>
  <si>
    <t>We can compute the yield-to-maturity using Solver:</t>
  </si>
  <si>
    <t>Step 1.  Create a cell that contains a candidate ytm:</t>
  </si>
  <si>
    <t>Step 2.  Write the function that returns the note's price--as a function of its timeline, future cash flows, and price (all of which are fixed), and the candidate ytm (which will change).</t>
  </si>
  <si>
    <t>df(@ytm):</t>
  </si>
</sst>
</file>

<file path=xl/styles.xml><?xml version="1.0" encoding="utf-8"?>
<styleSheet xmlns="http://schemas.openxmlformats.org/spreadsheetml/2006/main">
  <fonts count="7">
    <font>
      <sz val="10"/>
      <name val="Verdana"/>
    </font>
    <font>
      <i/>
      <sz val="10"/>
      <name val="Verdana"/>
    </font>
    <font>
      <b/>
      <i/>
      <sz val="10"/>
      <name val="Verdana"/>
    </font>
    <font>
      <b/>
      <sz val="10"/>
      <name val="Verdana"/>
    </font>
    <font>
      <b/>
      <sz val="10"/>
      <name val="Verdana"/>
    </font>
    <font>
      <sz val="8"/>
      <name val="Verdana"/>
      <family val="2"/>
    </font>
    <font>
      <sz val="10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0" fontId="4" fillId="0" borderId="0" xfId="0" applyFont="1"/>
    <xf numFmtId="0" fontId="6" fillId="0" borderId="0" xfId="0" applyFont="1"/>
    <xf numFmtId="2" fontId="0" fillId="0" borderId="0" xfId="0" applyNumberFormat="1"/>
    <xf numFmtId="0" fontId="3" fillId="0" borderId="0" xfId="0" applyFont="1"/>
    <xf numFmtId="0" fontId="0" fillId="0" borderId="0" xfId="0" quotePrefix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591820</xdr:colOff>
      <xdr:row>18</xdr:row>
      <xdr:rowOff>144780</xdr:rowOff>
    </xdr:from>
    <xdr:to>
      <xdr:col>20</xdr:col>
      <xdr:colOff>165100</xdr:colOff>
      <xdr:row>49</xdr:row>
      <xdr:rowOff>83820</xdr:rowOff>
    </xdr:to>
    <xdr:pic>
      <xdr:nvPicPr>
        <xdr:cNvPr id="4" name="Picture 3"/>
        <xdr:cNvPicPr/>
      </xdr:nvPicPr>
      <xdr:blipFill rotWithShape="1">
        <a:blip xmlns:r="http://schemas.openxmlformats.org/officeDocument/2006/relationships" r:embed="rId1"/>
        <a:srcRect l="51630" t="28602" r="26812" b="23227"/>
        <a:stretch/>
      </xdr:blipFill>
      <xdr:spPr bwMode="auto">
        <a:xfrm>
          <a:off x="12783820" y="3116580"/>
          <a:ext cx="7396480" cy="50571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 xmlns:a="http://schemas.openxmlformats.org/drawingml/2006/main" xmlns:xdr="http://schemas.openxmlformats.org/drawingml/2006/spreadsheetDrawing" xmlns="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J83"/>
  <sheetViews>
    <sheetView tabSelected="1" topLeftCell="A41" workbookViewId="0">
      <selection activeCell="B84" sqref="B84"/>
    </sheetView>
  </sheetViews>
  <sheetFormatPr baseColWidth="10" defaultColWidth="11" defaultRowHeight="13"/>
  <cols>
    <col min="5" max="5" width="13" bestFit="1" customWidth="1"/>
    <col min="9" max="10" width="12.5703125" customWidth="1"/>
  </cols>
  <sheetData>
    <row r="1" spans="1:4">
      <c r="A1" t="s">
        <v>16</v>
      </c>
      <c r="B1" s="1">
        <v>42961</v>
      </c>
    </row>
    <row r="3" spans="1:4">
      <c r="D3" t="s">
        <v>17</v>
      </c>
    </row>
    <row r="4" spans="1:4">
      <c r="A4" t="s">
        <v>13</v>
      </c>
      <c r="B4" t="s">
        <v>14</v>
      </c>
      <c r="C4" t="s">
        <v>15</v>
      </c>
      <c r="D4" t="s">
        <v>18</v>
      </c>
    </row>
    <row r="5" spans="1:4">
      <c r="A5" s="1">
        <v>43053</v>
      </c>
      <c r="B5" s="4">
        <v>0.25</v>
      </c>
      <c r="C5">
        <v>98.9</v>
      </c>
      <c r="D5" s="5">
        <f>LN(100/C5)/B5</f>
        <v>4.4243789437699903E-2</v>
      </c>
    </row>
    <row r="6" spans="1:4">
      <c r="A6" s="1">
        <v>43145</v>
      </c>
      <c r="B6" s="4">
        <v>0.5</v>
      </c>
      <c r="C6">
        <v>97.8</v>
      </c>
      <c r="D6" s="5">
        <f t="shared" ref="D6:D13" si="0">LN(100/C6)/B6</f>
        <v>4.4491217894639473E-2</v>
      </c>
    </row>
    <row r="7" spans="1:4">
      <c r="A7" s="1">
        <v>43234</v>
      </c>
      <c r="B7" s="4">
        <v>0.75</v>
      </c>
      <c r="C7">
        <v>96.7</v>
      </c>
      <c r="D7">
        <f t="shared" si="0"/>
        <v>4.4742378038457022E-2</v>
      </c>
    </row>
    <row r="8" spans="1:4">
      <c r="A8" s="1">
        <v>43326</v>
      </c>
      <c r="B8" s="4">
        <v>1</v>
      </c>
      <c r="C8">
        <v>95.5</v>
      </c>
      <c r="D8" s="5">
        <f t="shared" si="0"/>
        <v>4.6043938501406798E-2</v>
      </c>
    </row>
    <row r="9" spans="1:4">
      <c r="A9" s="1">
        <v>43418</v>
      </c>
      <c r="B9" s="4">
        <v>1.25</v>
      </c>
      <c r="C9">
        <v>94.3</v>
      </c>
      <c r="D9">
        <f t="shared" si="0"/>
        <v>4.6951197078943664E-2</v>
      </c>
    </row>
    <row r="10" spans="1:4">
      <c r="A10" s="1">
        <v>43510</v>
      </c>
      <c r="B10" s="4">
        <v>1.5</v>
      </c>
      <c r="C10">
        <v>93.2</v>
      </c>
      <c r="D10">
        <f t="shared" si="0"/>
        <v>4.6948309531030526E-2</v>
      </c>
    </row>
    <row r="11" spans="1:4">
      <c r="A11" s="1">
        <v>43599</v>
      </c>
      <c r="B11" s="4">
        <v>1.75</v>
      </c>
      <c r="C11">
        <v>91.8</v>
      </c>
      <c r="D11">
        <f t="shared" si="0"/>
        <v>4.8890221920940898E-2</v>
      </c>
    </row>
    <row r="12" spans="1:4">
      <c r="A12" s="1">
        <v>43691</v>
      </c>
      <c r="B12" s="4">
        <v>2</v>
      </c>
      <c r="C12">
        <v>90.5</v>
      </c>
      <c r="D12" s="5">
        <f t="shared" si="0"/>
        <v>4.9910167641105493E-2</v>
      </c>
    </row>
    <row r="13" spans="1:4">
      <c r="A13" s="1">
        <v>43783</v>
      </c>
      <c r="B13" s="4">
        <v>2.25</v>
      </c>
      <c r="C13">
        <v>89.3</v>
      </c>
      <c r="D13">
        <f t="shared" si="0"/>
        <v>5.0297199158061322E-2</v>
      </c>
    </row>
    <row r="16" spans="1:4">
      <c r="A16">
        <v>2</v>
      </c>
      <c r="B16" t="s">
        <v>36</v>
      </c>
      <c r="D16">
        <v>0.06</v>
      </c>
    </row>
    <row r="17" spans="1:7">
      <c r="B17" t="s">
        <v>31</v>
      </c>
      <c r="C17" s="1">
        <v>42961</v>
      </c>
      <c r="D17" s="1">
        <v>43145</v>
      </c>
      <c r="E17" s="1">
        <v>43326</v>
      </c>
      <c r="F17" s="1">
        <v>43510</v>
      </c>
    </row>
    <row r="18" spans="1:7">
      <c r="B18" t="s">
        <v>32</v>
      </c>
      <c r="C18">
        <f>0</f>
        <v>0</v>
      </c>
      <c r="D18">
        <v>0.5</v>
      </c>
      <c r="E18">
        <f>(E17-C17)/365</f>
        <v>1</v>
      </c>
      <c r="F18">
        <v>1.5</v>
      </c>
    </row>
    <row r="19" spans="1:7">
      <c r="B19" t="s">
        <v>35</v>
      </c>
      <c r="D19">
        <f>50*D16</f>
        <v>3</v>
      </c>
      <c r="E19">
        <f>50*D16</f>
        <v>3</v>
      </c>
      <c r="F19">
        <f>100*(1+D16/2)</f>
        <v>103</v>
      </c>
    </row>
    <row r="20" spans="1:7">
      <c r="B20" t="s">
        <v>33</v>
      </c>
      <c r="D20">
        <f>C6/100</f>
        <v>0.97799999999999998</v>
      </c>
      <c r="E20">
        <f>C8/100</f>
        <v>0.95499999999999996</v>
      </c>
      <c r="F20">
        <f>C10/100</f>
        <v>0.93200000000000005</v>
      </c>
    </row>
    <row r="21" spans="1:7">
      <c r="B21" t="s">
        <v>34</v>
      </c>
      <c r="C21" s="2">
        <f>SUM(D21:F21)</f>
        <v>101.79500000000002</v>
      </c>
      <c r="D21">
        <f>D19*D20</f>
        <v>2.9340000000000002</v>
      </c>
      <c r="E21">
        <f t="shared" ref="E21:F21" si="1">E19*E20</f>
        <v>2.8649999999999998</v>
      </c>
      <c r="F21">
        <f t="shared" si="1"/>
        <v>95.996000000000009</v>
      </c>
    </row>
    <row r="22" spans="1:7">
      <c r="B22" t="s">
        <v>43</v>
      </c>
    </row>
    <row r="23" spans="1:7">
      <c r="B23" t="s">
        <v>44</v>
      </c>
    </row>
    <row r="25" spans="1:7">
      <c r="A25" s="3" t="s">
        <v>45</v>
      </c>
    </row>
    <row r="26" spans="1:7">
      <c r="B26" s="3" t="s">
        <v>46</v>
      </c>
      <c r="F26" s="2">
        <v>0.04</v>
      </c>
      <c r="G26" t="s">
        <v>10</v>
      </c>
    </row>
    <row r="27" spans="1:7">
      <c r="G27" t="s">
        <v>11</v>
      </c>
    </row>
    <row r="28" spans="1:7">
      <c r="B28" s="3" t="s">
        <v>47</v>
      </c>
    </row>
    <row r="29" spans="1:7">
      <c r="B29" s="3" t="s">
        <v>48</v>
      </c>
      <c r="D29">
        <f>1/(1+$F$26/2)^(2*D18)</f>
        <v>0.98039215686274506</v>
      </c>
      <c r="E29">
        <f t="shared" ref="E29:F29" si="2">1/(1+$F$26/2)^(2*E18)</f>
        <v>0.96116878123798544</v>
      </c>
      <c r="F29">
        <f t="shared" si="2"/>
        <v>0.94232233454704462</v>
      </c>
      <c r="G29" s="6" t="s">
        <v>12</v>
      </c>
    </row>
    <row r="30" spans="1:7">
      <c r="B30" s="3" t="s">
        <v>4</v>
      </c>
      <c r="D30">
        <f>D19*D29</f>
        <v>2.9411764705882351</v>
      </c>
      <c r="E30">
        <f t="shared" ref="E30:F30" si="3">E19*E29</f>
        <v>2.8835063437139565</v>
      </c>
      <c r="F30">
        <f t="shared" si="3"/>
        <v>97.0592004583456</v>
      </c>
    </row>
    <row r="31" spans="1:7">
      <c r="C31" s="2">
        <f>SUM(D30:F30)</f>
        <v>102.88388327264779</v>
      </c>
    </row>
    <row r="33" spans="2:10">
      <c r="B33" s="3" t="s">
        <v>5</v>
      </c>
    </row>
    <row r="34" spans="2:10">
      <c r="B34" s="3" t="s">
        <v>7</v>
      </c>
    </row>
    <row r="35" spans="2:10">
      <c r="B35" s="3" t="s">
        <v>23</v>
      </c>
      <c r="F35">
        <f>(C31-C21)^2</f>
        <v>1.1856667814521338</v>
      </c>
      <c r="G35" s="3" t="s">
        <v>8</v>
      </c>
    </row>
    <row r="37" spans="2:10">
      <c r="B37" s="3" t="s">
        <v>6</v>
      </c>
    </row>
    <row r="38" spans="2:10">
      <c r="B38" s="3" t="s">
        <v>9</v>
      </c>
    </row>
    <row r="39" spans="2:10">
      <c r="B39" s="3" t="s">
        <v>24</v>
      </c>
      <c r="F39" s="3" t="s">
        <v>29</v>
      </c>
    </row>
    <row r="40" spans="2:10">
      <c r="B40" s="3" t="s">
        <v>25</v>
      </c>
      <c r="E40">
        <v>4.7329687658606789E-2</v>
      </c>
      <c r="F40" s="3" t="s">
        <v>26</v>
      </c>
      <c r="J40">
        <f>LN((1+E40/2)^2)</f>
        <v>4.6778344189449254E-2</v>
      </c>
    </row>
    <row r="41" spans="2:10">
      <c r="F41" s="3" t="s">
        <v>27</v>
      </c>
    </row>
    <row r="42" spans="2:10">
      <c r="F42" s="3" t="s">
        <v>28</v>
      </c>
    </row>
    <row r="43" spans="2:10">
      <c r="F43" s="3" t="s">
        <v>1</v>
      </c>
    </row>
    <row r="46" spans="2:10">
      <c r="B46" t="s">
        <v>30</v>
      </c>
      <c r="D46">
        <v>0.02</v>
      </c>
    </row>
    <row r="47" spans="2:10">
      <c r="B47" t="s">
        <v>31</v>
      </c>
      <c r="C47" s="1">
        <v>42961</v>
      </c>
      <c r="D47" s="1">
        <v>43145</v>
      </c>
      <c r="E47" s="1">
        <v>43326</v>
      </c>
      <c r="F47" s="1">
        <v>43510</v>
      </c>
      <c r="G47" s="1">
        <v>43691</v>
      </c>
    </row>
    <row r="48" spans="2:10">
      <c r="B48" t="s">
        <v>32</v>
      </c>
      <c r="C48">
        <f>0</f>
        <v>0</v>
      </c>
      <c r="D48">
        <v>0.5</v>
      </c>
      <c r="E48">
        <f>(E47-C47)/365</f>
        <v>1</v>
      </c>
      <c r="F48">
        <f>(F47-C47)/366</f>
        <v>1.5</v>
      </c>
      <c r="G48">
        <v>2</v>
      </c>
    </row>
    <row r="49" spans="1:8">
      <c r="B49" t="s">
        <v>35</v>
      </c>
      <c r="D49">
        <f>50*D46</f>
        <v>1</v>
      </c>
      <c r="E49">
        <f>50*D46</f>
        <v>1</v>
      </c>
      <c r="F49">
        <f>50*D46</f>
        <v>1</v>
      </c>
      <c r="G49">
        <f>100*(1+D46/2)</f>
        <v>101</v>
      </c>
    </row>
    <row r="50" spans="1:8">
      <c r="B50" t="s">
        <v>33</v>
      </c>
      <c r="D50">
        <f>C6/100</f>
        <v>0.97799999999999998</v>
      </c>
      <c r="E50">
        <f>C8/100</f>
        <v>0.95499999999999996</v>
      </c>
      <c r="F50">
        <f>C10/100</f>
        <v>0.93200000000000005</v>
      </c>
      <c r="G50">
        <f>C12/100</f>
        <v>0.90500000000000003</v>
      </c>
    </row>
    <row r="51" spans="1:8">
      <c r="B51" t="s">
        <v>34</v>
      </c>
      <c r="C51" s="2">
        <f>SUM(D51:G51)</f>
        <v>94.27</v>
      </c>
      <c r="D51">
        <f>D49*D50</f>
        <v>0.97799999999999998</v>
      </c>
      <c r="E51">
        <f t="shared" ref="E51" si="4">E49*E50</f>
        <v>0.95499999999999996</v>
      </c>
      <c r="F51">
        <f t="shared" ref="F51:G51" si="5">F49*F50</f>
        <v>0.93200000000000005</v>
      </c>
      <c r="G51">
        <f t="shared" si="5"/>
        <v>91.405000000000001</v>
      </c>
    </row>
    <row r="54" spans="1:8">
      <c r="A54">
        <v>3</v>
      </c>
      <c r="B54" t="s">
        <v>37</v>
      </c>
      <c r="D54">
        <v>0.08</v>
      </c>
    </row>
    <row r="55" spans="1:8">
      <c r="B55" t="s">
        <v>31</v>
      </c>
      <c r="C55" s="1">
        <v>42961</v>
      </c>
      <c r="D55" s="1">
        <v>43053</v>
      </c>
      <c r="E55" s="1">
        <v>43234</v>
      </c>
      <c r="F55" s="1">
        <v>43418</v>
      </c>
    </row>
    <row r="56" spans="1:8">
      <c r="B56" t="s">
        <v>32</v>
      </c>
      <c r="C56">
        <v>0</v>
      </c>
      <c r="D56">
        <v>0.25</v>
      </c>
      <c r="E56">
        <v>0.75</v>
      </c>
      <c r="F56">
        <v>1.25</v>
      </c>
    </row>
    <row r="57" spans="1:8">
      <c r="B57" t="s">
        <v>35</v>
      </c>
      <c r="D57">
        <f>50*D54</f>
        <v>4</v>
      </c>
      <c r="E57">
        <f>50*D54</f>
        <v>4</v>
      </c>
      <c r="F57">
        <f>100*(1+D54/2)</f>
        <v>104</v>
      </c>
    </row>
    <row r="58" spans="1:8">
      <c r="B58" t="s">
        <v>33</v>
      </c>
      <c r="D58">
        <f>C5/100</f>
        <v>0.9890000000000001</v>
      </c>
      <c r="E58">
        <f>C7/100</f>
        <v>0.96700000000000008</v>
      </c>
      <c r="F58">
        <f>C9/100</f>
        <v>0.94299999999999995</v>
      </c>
    </row>
    <row r="59" spans="1:8">
      <c r="B59" t="s">
        <v>34</v>
      </c>
      <c r="C59" s="2">
        <f>SUM(D59:F59)</f>
        <v>105.89599999999999</v>
      </c>
      <c r="D59">
        <f>D57*D58</f>
        <v>3.9560000000000004</v>
      </c>
      <c r="E59">
        <f t="shared" ref="E59:F59" si="6">E57*E58</f>
        <v>3.8680000000000003</v>
      </c>
      <c r="F59">
        <f t="shared" si="6"/>
        <v>98.071999999999989</v>
      </c>
    </row>
    <row r="62" spans="1:8">
      <c r="B62" t="s">
        <v>38</v>
      </c>
      <c r="D62">
        <v>0.125</v>
      </c>
      <c r="E62" t="s">
        <v>22</v>
      </c>
      <c r="F62">
        <v>6.2E-2</v>
      </c>
    </row>
    <row r="63" spans="1:8">
      <c r="A63" t="s">
        <v>19</v>
      </c>
      <c r="B63" s="1">
        <v>42504</v>
      </c>
    </row>
    <row r="64" spans="1:8">
      <c r="C64" t="s">
        <v>31</v>
      </c>
      <c r="D64" s="1">
        <v>42504</v>
      </c>
      <c r="E64" s="1">
        <v>42688</v>
      </c>
      <c r="F64" s="1">
        <v>42869</v>
      </c>
      <c r="G64" s="1">
        <v>43053</v>
      </c>
      <c r="H64" s="1">
        <v>43234</v>
      </c>
    </row>
    <row r="65" spans="1:8">
      <c r="C65" t="s">
        <v>39</v>
      </c>
      <c r="D65">
        <v>0</v>
      </c>
      <c r="E65">
        <v>0.5</v>
      </c>
      <c r="F65">
        <f t="shared" ref="F65:H65" si="7">(F64-$D$64)/365</f>
        <v>1</v>
      </c>
      <c r="G65">
        <v>1.5</v>
      </c>
      <c r="H65">
        <f t="shared" si="7"/>
        <v>2</v>
      </c>
    </row>
    <row r="66" spans="1:8">
      <c r="C66" t="s">
        <v>40</v>
      </c>
      <c r="E66">
        <f>50*D62</f>
        <v>6.25</v>
      </c>
      <c r="F66">
        <f>50*D62</f>
        <v>6.25</v>
      </c>
      <c r="G66">
        <f>50*D62</f>
        <v>6.25</v>
      </c>
      <c r="H66">
        <f>100*(1+D62/2)</f>
        <v>106.25</v>
      </c>
    </row>
    <row r="67" spans="1:8">
      <c r="C67" t="s">
        <v>41</v>
      </c>
      <c r="E67">
        <f>(1+$F$62/2)^-(2*E65)</f>
        <v>0.96993210475266745</v>
      </c>
      <c r="F67">
        <f t="shared" ref="F67:H67" si="8">(1+$F$62/2)^-(2*F65)</f>
        <v>0.94076828782993938</v>
      </c>
      <c r="G67">
        <f t="shared" si="8"/>
        <v>0.91248136549945624</v>
      </c>
      <c r="H67">
        <f t="shared" si="8"/>
        <v>0.88504497138647553</v>
      </c>
    </row>
    <row r="68" spans="1:8">
      <c r="C68" t="s">
        <v>42</v>
      </c>
      <c r="D68" s="2">
        <f>SUM(E68:H68)</f>
        <v>111.68091419782593</v>
      </c>
      <c r="E68">
        <f>E66*E67</f>
        <v>6.0620756547041719</v>
      </c>
      <c r="F68">
        <f t="shared" ref="F68:H68" si="9">F66*F67</f>
        <v>5.8798017989371214</v>
      </c>
      <c r="G68">
        <f t="shared" si="9"/>
        <v>5.7030085343716017</v>
      </c>
      <c r="H68">
        <f t="shared" si="9"/>
        <v>94.036028209813026</v>
      </c>
    </row>
    <row r="72" spans="1:8">
      <c r="B72" t="s">
        <v>20</v>
      </c>
      <c r="D72">
        <v>4.4999999999999998E-2</v>
      </c>
      <c r="E72" t="s">
        <v>21</v>
      </c>
      <c r="F72">
        <v>7.0000000000000007E-2</v>
      </c>
    </row>
    <row r="73" spans="1:8">
      <c r="A73" t="s">
        <v>19</v>
      </c>
      <c r="B73" s="1">
        <v>42322</v>
      </c>
    </row>
    <row r="74" spans="1:8">
      <c r="C74" t="s">
        <v>31</v>
      </c>
      <c r="D74" s="1">
        <v>42322</v>
      </c>
      <c r="E74" s="1">
        <v>42504</v>
      </c>
      <c r="F74" s="1">
        <v>42688</v>
      </c>
      <c r="G74" s="1">
        <v>42869</v>
      </c>
    </row>
    <row r="75" spans="1:8">
      <c r="C75" t="s">
        <v>39</v>
      </c>
      <c r="D75">
        <v>0</v>
      </c>
      <c r="E75">
        <v>0.5</v>
      </c>
      <c r="F75">
        <v>1</v>
      </c>
      <c r="G75">
        <v>1.5</v>
      </c>
    </row>
    <row r="76" spans="1:8">
      <c r="C76" t="s">
        <v>40</v>
      </c>
      <c r="E76">
        <f>50*D72</f>
        <v>2.25</v>
      </c>
      <c r="F76">
        <f>50*D72</f>
        <v>2.25</v>
      </c>
      <c r="G76">
        <f>100*(1+D72/2)</f>
        <v>102.25</v>
      </c>
    </row>
    <row r="77" spans="1:8">
      <c r="C77" t="s">
        <v>41</v>
      </c>
      <c r="E77">
        <f>EXP(-E75*$F$72)</f>
        <v>0.96560541625756646</v>
      </c>
      <c r="F77">
        <f t="shared" ref="F77:G77" si="10">EXP(-F75*$F$72)</f>
        <v>0.93239381990594827</v>
      </c>
      <c r="G77">
        <f t="shared" si="10"/>
        <v>0.90032452258626561</v>
      </c>
    </row>
    <row r="78" spans="1:8">
      <c r="C78" t="s">
        <v>42</v>
      </c>
      <c r="D78" s="2">
        <f>SUM(E78:G78)</f>
        <v>96.328680715813562</v>
      </c>
      <c r="E78">
        <f>E76*E77</f>
        <v>2.1726121865795247</v>
      </c>
      <c r="F78">
        <f t="shared" ref="F78:G78" si="11">F76*F77</f>
        <v>2.0978860947883837</v>
      </c>
      <c r="G78">
        <f t="shared" si="11"/>
        <v>92.058182434445655</v>
      </c>
    </row>
    <row r="81" spans="1:2">
      <c r="A81" t="s">
        <v>2</v>
      </c>
    </row>
    <row r="82" spans="1:2">
      <c r="B82" t="s">
        <v>3</v>
      </c>
    </row>
    <row r="83" spans="1:2">
      <c r="B83" t="s">
        <v>0</v>
      </c>
    </row>
  </sheetData>
  <phoneticPr fontId="5" type="noConversion"/>
  <pageMargins left="0.75" right="0.75" top="1" bottom="1" header="0.5" footer="0.5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2017-11-02T18:12:29Z</dcterms:created>
  <dcterms:modified xsi:type="dcterms:W3CDTF">2018-10-24T16:23:30Z</dcterms:modified>
</cp:coreProperties>
</file>