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ate1904="1" showInkAnnotation="0" autoCompressPictures="0"/>
  <bookViews>
    <workbookView xWindow="300" yWindow="1820" windowWidth="25240" windowHeight="11840" tabRatio="500"/>
  </bookViews>
  <sheets>
    <sheet name="Sheet1" sheetId="1" r:id="rId1"/>
  </sheet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B79" i="1"/>
  <c r="B78"/>
  <c r="B76"/>
  <c r="C67"/>
  <c r="B67"/>
  <c r="D76"/>
  <c r="D68"/>
  <c r="D79"/>
  <c r="D81"/>
  <c r="B81"/>
  <c r="C69"/>
  <c r="B69"/>
  <c r="H68"/>
  <c r="C45"/>
  <c r="E52"/>
  <c r="G57"/>
  <c r="G58"/>
  <c r="G59"/>
  <c r="F57"/>
  <c r="F58"/>
  <c r="F59"/>
  <c r="E9"/>
  <c r="C9"/>
  <c r="C46"/>
  <c r="C47"/>
  <c r="F45"/>
  <c r="C19"/>
  <c r="D29"/>
  <c r="G36"/>
  <c r="G37"/>
  <c r="G38"/>
  <c r="C27"/>
  <c r="F36"/>
  <c r="I31"/>
  <c r="D32"/>
  <c r="F37"/>
  <c r="F38"/>
  <c r="C20"/>
  <c r="C21"/>
  <c r="C13"/>
  <c r="C10"/>
  <c r="C12"/>
  <c r="H10"/>
</calcChain>
</file>

<file path=xl/sharedStrings.xml><?xml version="1.0" encoding="utf-8"?>
<sst xmlns="http://schemas.openxmlformats.org/spreadsheetml/2006/main" count="92" uniqueCount="78">
  <si>
    <t>We built our arb trade by establishing a $ position size and the buy that par amount of Note 2, and then replicating the Note 2 position with Bond 1:</t>
  </si>
  <si>
    <t>Arbitrage:</t>
  </si>
  <si>
    <t>Position</t>
  </si>
  <si>
    <t xml:space="preserve">  The amount in this cell is arbitrary.</t>
  </si>
  <si>
    <t>Time 0</t>
  </si>
  <si>
    <t>Time 1/2</t>
  </si>
  <si>
    <t>Buy Note 2:</t>
  </si>
  <si>
    <t>Short Sell Bond 1:</t>
  </si>
  <si>
    <t>par units</t>
  </si>
  <si>
    <t>Cash Flow:</t>
  </si>
  <si>
    <t>Net Cash:</t>
  </si>
  <si>
    <t>2)</t>
    <phoneticPr fontId="3" type="noConversion"/>
  </si>
  <si>
    <t>Bid</t>
    <phoneticPr fontId="3" type="noConversion"/>
  </si>
  <si>
    <t>Ask</t>
    <phoneticPr fontId="3" type="noConversion"/>
  </si>
  <si>
    <t xml:space="preserve">  Since the ask quote is below this, it would appear that the note is trading cheap relative to the bond.</t>
    <phoneticPr fontId="3" type="noConversion"/>
  </si>
  <si>
    <t>P * exp(rT) = 100</t>
    <phoneticPr fontId="3" type="noConversion"/>
  </si>
  <si>
    <t>For the purpose of establishing whether the note is possibly mispriced, we'll use the midpoint of the spread.</t>
    <phoneticPr fontId="3" type="noConversion"/>
  </si>
  <si>
    <t>For the purposes of an actual trade we trade on the appropriate sides of the spread:</t>
    <phoneticPr fontId="3" type="noConversion"/>
  </si>
  <si>
    <t>Let's consider a trade for $10 million par value.</t>
    <phoneticPr fontId="3" type="noConversion"/>
  </si>
  <si>
    <t xml:space="preserve">Self check: The shorter the compounding frequency, the lower the rate.  In this case that means that the ytm on a be basis must be greater than the cc ytm.  </t>
    <phoneticPr fontId="3" type="noConversion"/>
  </si>
  <si>
    <t>The cash cost of this today:</t>
    <phoneticPr fontId="3" type="noConversion"/>
  </si>
  <si>
    <t>We now need to establish a long position in the STRIPS.  To replicate the payoffs from the note we need:</t>
    <phoneticPr fontId="3" type="noConversion"/>
  </si>
  <si>
    <t>Short</t>
    <phoneticPr fontId="3" type="noConversion"/>
  </si>
  <si>
    <t>Long:</t>
    <phoneticPr fontId="3" type="noConversion"/>
  </si>
  <si>
    <t>9.5% 11/15/20 Bond</t>
    <phoneticPr fontId="3" type="noConversion"/>
  </si>
  <si>
    <t xml:space="preserve">  Since the bond's value exceeds its ask quote, we say it is trading cheap.</t>
    <phoneticPr fontId="3" type="noConversion"/>
  </si>
  <si>
    <t>It would appear that this bond is trading cheap.  To make arbitrage we would buy it, and sell (short) the replicating STRIPS portfolio:</t>
    <phoneticPr fontId="3" type="noConversion"/>
  </si>
  <si>
    <t>&lt;-- Note that we want to replicate the cash flows on the note on the day it matures.</t>
    <phoneticPr fontId="3" type="noConversion"/>
  </si>
  <si>
    <t xml:space="preserve">      bid</t>
    <phoneticPr fontId="3" type="noConversion"/>
  </si>
  <si>
    <t xml:space="preserve">      ask</t>
    <phoneticPr fontId="3" type="noConversion"/>
  </si>
  <si>
    <t>ytm on be basis:</t>
    <phoneticPr fontId="3" type="noConversion"/>
  </si>
  <si>
    <t>P*(1+r/2)^(2T) = 100</t>
  </si>
  <si>
    <t>Bond 1:</t>
  </si>
  <si>
    <t>May 15, 2019 8.5% bond</t>
  </si>
  <si>
    <t>Note 2:</t>
  </si>
  <si>
    <t>May 15, 2019 3% bond</t>
  </si>
  <si>
    <t>The first step is to compute the cc ytm on both so we can establish whether there might be an arbitrage opportunity:</t>
  </si>
  <si>
    <t>Time</t>
  </si>
  <si>
    <t>Bond 1</t>
  </si>
  <si>
    <t>Note 2</t>
  </si>
  <si>
    <t>==&gt; Relative to the bond, the note's price should be:</t>
  </si>
  <si>
    <t xml:space="preserve">  Note 2 has a higher yield so it appears to be underpriced relative to Bond 1.</t>
  </si>
  <si>
    <t>-- Put another way, shorting Bond 1 should allow us to borrow at 2.17%, and investing the funds in Note 2 allows us to earn 3.2%.</t>
  </si>
  <si>
    <t xml:space="preserve">   An arb trrade will capture this spread.</t>
  </si>
  <si>
    <t>1a.</t>
    <phoneticPr fontId="3" type="noConversion"/>
  </si>
  <si>
    <t>1b.</t>
    <phoneticPr fontId="3" type="noConversion"/>
  </si>
  <si>
    <t>1c.</t>
    <phoneticPr fontId="3" type="noConversion"/>
  </si>
  <si>
    <t>1)</t>
    <phoneticPr fontId="3" type="noConversion"/>
  </si>
  <si>
    <t>5% 11/15/20 Note</t>
    <phoneticPr fontId="3" type="noConversion"/>
  </si>
  <si>
    <t xml:space="preserve">  Since the note's value is less than its bid quote, we say it is trading rich.</t>
    <phoneticPr fontId="3" type="noConversion"/>
  </si>
  <si>
    <t>Here, from Step 1, it would appear that the note is trading rich, so we should evaluate a trade that shorts the note and</t>
    <phoneticPr fontId="3" type="noConversion"/>
  </si>
  <si>
    <t xml:space="preserve">    goes long in the replicating STRIPS portfolio:</t>
    <phoneticPr fontId="3" type="noConversion"/>
  </si>
  <si>
    <t>Sell note:</t>
    <phoneticPr fontId="3" type="noConversion"/>
  </si>
  <si>
    <t xml:space="preserve">  The note is trading clean since settlement is an interest payment date.</t>
    <phoneticPr fontId="3" type="noConversion"/>
  </si>
  <si>
    <t xml:space="preserve">   (i.e., there is no accrued interest.)</t>
    <phoneticPr fontId="3" type="noConversion"/>
  </si>
  <si>
    <t>In 6 months this will be worth:</t>
    <phoneticPr fontId="3" type="noConversion"/>
  </si>
  <si>
    <t xml:space="preserve"> par units of the STRIPS</t>
    <phoneticPr fontId="3" type="noConversion"/>
  </si>
  <si>
    <t>So the cash flows from this arbitrage trade are:</t>
    <phoneticPr fontId="3" type="noConversion"/>
  </si>
  <si>
    <t>Time (Years):</t>
    <phoneticPr fontId="3" type="noConversion"/>
  </si>
  <si>
    <t>Totals:</t>
    <phoneticPr fontId="3" type="noConversion"/>
  </si>
  <si>
    <t xml:space="preserve">        bid:</t>
    <phoneticPr fontId="3" type="noConversion"/>
  </si>
  <si>
    <t xml:space="preserve">        ask:</t>
    <phoneticPr fontId="3" type="noConversion"/>
  </si>
  <si>
    <t>In 6 months the bond will be worth:</t>
    <phoneticPr fontId="3" type="noConversion"/>
  </si>
  <si>
    <t>To replicate the bond we need the STRIPS par value to equal the bond's terminal value.</t>
    <phoneticPr fontId="3" type="noConversion"/>
  </si>
  <si>
    <t>(US Treasury Market: T+1 Business day)</t>
    <phoneticPr fontId="3" type="noConversion"/>
  </si>
  <si>
    <t>Assume that every 6 month period is exactly 1/2 of a year.</t>
    <phoneticPr fontId="3" type="noConversion"/>
  </si>
  <si>
    <t>1f)</t>
    <phoneticPr fontId="3" type="noConversion"/>
  </si>
  <si>
    <t>Today</t>
    <phoneticPr fontId="3" type="noConversion"/>
  </si>
  <si>
    <t>Settle:</t>
    <phoneticPr fontId="3" type="noConversion"/>
  </si>
  <si>
    <t>STRIPS:</t>
    <phoneticPr fontId="3" type="noConversion"/>
  </si>
  <si>
    <t>Time (Yrs):</t>
    <phoneticPr fontId="3" type="noConversion"/>
  </si>
  <si>
    <t>Cash flow</t>
    <phoneticPr fontId="3" type="noConversion"/>
  </si>
  <si>
    <t>df</t>
    <phoneticPr fontId="3" type="noConversion"/>
  </si>
  <si>
    <t xml:space="preserve">         bid </t>
    <phoneticPr fontId="3" type="noConversion"/>
  </si>
  <si>
    <t xml:space="preserve">         ask</t>
    <phoneticPr fontId="3" type="noConversion"/>
  </si>
  <si>
    <t>midpoint:</t>
    <phoneticPr fontId="3" type="noConversion"/>
  </si>
  <si>
    <t>PV</t>
    <phoneticPr fontId="3" type="noConversion"/>
  </si>
  <si>
    <t>ytm on cc basis:</t>
    <phoneticPr fontId="3" type="noConversion"/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</si>
</sst>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7">
    <font>
      <sz val="10"/>
      <name val="Verdana"/>
    </font>
    <font>
      <sz val="10"/>
      <name val="Verdana"/>
    </font>
    <font>
      <b/>
      <sz val="10"/>
      <name val="Verdana"/>
    </font>
    <font>
      <sz val="8"/>
      <name val="Verdana"/>
    </font>
    <font>
      <sz val="10"/>
      <name val="Verdana"/>
    </font>
    <font>
      <b/>
      <sz val="10"/>
      <name val="Verdana"/>
    </font>
    <font>
      <b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14" fontId="0" fillId="0" borderId="0" xfId="0" applyNumberFormat="1"/>
    <xf numFmtId="0" fontId="2" fillId="0" borderId="0" xfId="0" applyFont="1"/>
    <xf numFmtId="4" fontId="0" fillId="0" borderId="0" xfId="0" applyNumberFormat="1"/>
    <xf numFmtId="0" fontId="0" fillId="0" borderId="0" xfId="0" quotePrefix="1"/>
    <xf numFmtId="4" fontId="2" fillId="0" borderId="0" xfId="0" applyNumberFormat="1" applyFont="1"/>
    <xf numFmtId="0" fontId="4" fillId="0" borderId="0" xfId="0" applyFont="1"/>
    <xf numFmtId="0" fontId="5" fillId="0" borderId="0" xfId="0" applyFont="1"/>
    <xf numFmtId="0" fontId="0" fillId="0" borderId="0" xfId="0" quotePrefix="1" applyAlignment="1">
      <alignment horizontal="center"/>
    </xf>
    <xf numFmtId="0" fontId="0" fillId="0" borderId="0" xfId="0" applyAlignment="1">
      <alignment horizontal="center"/>
    </xf>
    <xf numFmtId="0" fontId="1" fillId="0" borderId="0" xfId="0" quotePrefix="1" applyFont="1"/>
    <xf numFmtId="0" fontId="6" fillId="0" borderId="0" xfId="0" applyFont="1"/>
    <xf numFmtId="0" fontId="1" fillId="0" borderId="0" xfId="0" applyFont="1" applyAlignment="1">
      <alignment horizontal="center"/>
    </xf>
    <xf numFmtId="0" fontId="1" fillId="0" borderId="0" xfId="0" applyFont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J81"/>
  <sheetViews>
    <sheetView tabSelected="1" topLeftCell="A61" zoomScale="150" zoomScaleNormal="150" zoomScalePageLayoutView="150" workbookViewId="0">
      <selection activeCell="C69" sqref="C69"/>
    </sheetView>
  </sheetViews>
  <sheetFormatPr baseColWidth="10" defaultColWidth="11" defaultRowHeight="13"/>
  <cols>
    <col min="2" max="2" width="16.42578125" customWidth="1"/>
    <col min="3" max="3" width="12.42578125" customWidth="1"/>
    <col min="4" max="4" width="13.42578125" customWidth="1"/>
    <col min="5" max="5" width="14.42578125" customWidth="1"/>
    <col min="6" max="6" width="15.42578125" customWidth="1"/>
    <col min="7" max="7" width="16.5703125" customWidth="1"/>
    <col min="9" max="9" width="13.140625" customWidth="1"/>
  </cols>
  <sheetData>
    <row r="1" spans="1:8">
      <c r="A1" t="s">
        <v>47</v>
      </c>
    </row>
    <row r="2" spans="1:8">
      <c r="B2" t="s">
        <v>67</v>
      </c>
      <c r="C2" s="1">
        <v>42503</v>
      </c>
    </row>
    <row r="3" spans="1:8">
      <c r="B3" t="s">
        <v>68</v>
      </c>
      <c r="C3" s="1">
        <v>42504</v>
      </c>
      <c r="D3" t="s">
        <v>64</v>
      </c>
    </row>
    <row r="5" spans="1:8">
      <c r="B5" t="s">
        <v>69</v>
      </c>
      <c r="C5" s="1">
        <v>42688</v>
      </c>
      <c r="D5" t="s">
        <v>65</v>
      </c>
    </row>
    <row r="7" spans="1:8">
      <c r="B7" t="s">
        <v>70</v>
      </c>
      <c r="C7">
        <v>0.5</v>
      </c>
      <c r="D7" t="s">
        <v>73</v>
      </c>
      <c r="E7">
        <v>96.661500000000004</v>
      </c>
    </row>
    <row r="8" spans="1:8">
      <c r="B8" t="s">
        <v>71</v>
      </c>
      <c r="C8">
        <v>100</v>
      </c>
      <c r="D8" t="s">
        <v>74</v>
      </c>
      <c r="E8">
        <v>96.694000000000003</v>
      </c>
    </row>
    <row r="9" spans="1:8">
      <c r="A9" t="s">
        <v>44</v>
      </c>
      <c r="B9" t="s">
        <v>72</v>
      </c>
      <c r="C9" s="2">
        <f>E9/100</f>
        <v>0.96677750000000007</v>
      </c>
      <c r="D9" t="s">
        <v>75</v>
      </c>
      <c r="E9">
        <f>(E7+E8)*0.5</f>
        <v>96.677750000000003</v>
      </c>
    </row>
    <row r="10" spans="1:8">
      <c r="B10" t="s">
        <v>76</v>
      </c>
      <c r="C10">
        <f>C8*C9</f>
        <v>96.677750000000003</v>
      </c>
      <c r="H10">
        <f>9/32</f>
        <v>0.28125</v>
      </c>
    </row>
    <row r="12" spans="1:8">
      <c r="A12" t="s">
        <v>45</v>
      </c>
      <c r="B12" t="s">
        <v>77</v>
      </c>
      <c r="C12" s="2">
        <f>LN(100/C10)/C7</f>
        <v>6.7573806151339053E-2</v>
      </c>
      <c r="E12" t="s">
        <v>15</v>
      </c>
    </row>
    <row r="13" spans="1:8">
      <c r="A13" t="s">
        <v>46</v>
      </c>
      <c r="B13" t="s">
        <v>30</v>
      </c>
      <c r="C13" s="2">
        <f>2*((100/E9)^(1/(2*C7))-1)</f>
        <v>6.8728326838388476E-2</v>
      </c>
      <c r="E13" s="6" t="s">
        <v>31</v>
      </c>
    </row>
    <row r="14" spans="1:8">
      <c r="C14" t="s">
        <v>19</v>
      </c>
    </row>
    <row r="16" spans="1:8">
      <c r="B16" t="s">
        <v>16</v>
      </c>
    </row>
    <row r="17" spans="2:10">
      <c r="B17" t="s">
        <v>48</v>
      </c>
      <c r="C17">
        <v>0.05</v>
      </c>
    </row>
    <row r="18" spans="2:10">
      <c r="B18" t="s">
        <v>70</v>
      </c>
      <c r="C18">
        <v>0.5</v>
      </c>
      <c r="D18" t="s">
        <v>28</v>
      </c>
      <c r="E18">
        <v>100.125</v>
      </c>
    </row>
    <row r="19" spans="2:10">
      <c r="B19" t="s">
        <v>71</v>
      </c>
      <c r="C19">
        <f>100*(1+0.5*C17)</f>
        <v>102.49999999999999</v>
      </c>
      <c r="D19" t="s">
        <v>29</v>
      </c>
      <c r="E19">
        <v>100.15625</v>
      </c>
    </row>
    <row r="20" spans="2:10">
      <c r="B20" t="s">
        <v>72</v>
      </c>
      <c r="C20">
        <f>C9</f>
        <v>0.96677750000000007</v>
      </c>
    </row>
    <row r="21" spans="2:10">
      <c r="B21" t="s">
        <v>76</v>
      </c>
      <c r="C21" s="2">
        <f>C19*C20</f>
        <v>99.09469374999999</v>
      </c>
      <c r="D21" s="7" t="s">
        <v>49</v>
      </c>
    </row>
    <row r="23" spans="2:10">
      <c r="B23" t="s">
        <v>17</v>
      </c>
    </row>
    <row r="24" spans="2:10">
      <c r="B24" s="6" t="s">
        <v>50</v>
      </c>
    </row>
    <row r="25" spans="2:10">
      <c r="B25" s="6" t="s">
        <v>51</v>
      </c>
      <c r="E25" t="s">
        <v>18</v>
      </c>
      <c r="I25" s="3">
        <v>10000000</v>
      </c>
    </row>
    <row r="27" spans="2:10">
      <c r="B27" s="6" t="s">
        <v>52</v>
      </c>
      <c r="C27" s="3">
        <f>E18/100*I25</f>
        <v>10012500</v>
      </c>
      <c r="D27" t="s">
        <v>53</v>
      </c>
    </row>
    <row r="28" spans="2:10">
      <c r="D28" t="s">
        <v>54</v>
      </c>
    </row>
    <row r="29" spans="2:10">
      <c r="B29" t="s">
        <v>55</v>
      </c>
      <c r="D29" s="3">
        <f>I25*C19/100</f>
        <v>10249999.999999998</v>
      </c>
    </row>
    <row r="31" spans="2:10">
      <c r="B31" s="6" t="s">
        <v>21</v>
      </c>
      <c r="I31" s="3">
        <f>D29/100</f>
        <v>102499.99999999999</v>
      </c>
      <c r="J31" t="s">
        <v>56</v>
      </c>
    </row>
    <row r="32" spans="2:10">
      <c r="B32" s="6" t="s">
        <v>20</v>
      </c>
      <c r="D32" s="3">
        <f>I31*E8</f>
        <v>9911134.9999999981</v>
      </c>
      <c r="E32" s="4" t="s">
        <v>27</v>
      </c>
    </row>
    <row r="34" spans="1:7">
      <c r="B34" t="s">
        <v>57</v>
      </c>
    </row>
    <row r="35" spans="1:7">
      <c r="E35" t="s">
        <v>58</v>
      </c>
      <c r="F35">
        <v>0</v>
      </c>
      <c r="G35">
        <v>0.5</v>
      </c>
    </row>
    <row r="36" spans="1:7">
      <c r="E36" s="6" t="s">
        <v>22</v>
      </c>
      <c r="F36" s="3">
        <f>C27</f>
        <v>10012500</v>
      </c>
      <c r="G36" s="3">
        <f>-D29</f>
        <v>-10249999.999999998</v>
      </c>
    </row>
    <row r="37" spans="1:7">
      <c r="E37" s="6" t="s">
        <v>23</v>
      </c>
      <c r="F37" s="3">
        <f>-D32</f>
        <v>-9911134.9999999981</v>
      </c>
      <c r="G37" s="3">
        <f>D29</f>
        <v>10249999.999999998</v>
      </c>
    </row>
    <row r="38" spans="1:7">
      <c r="E38" t="s">
        <v>59</v>
      </c>
      <c r="F38" s="5">
        <f>F36+F37</f>
        <v>101365.00000000186</v>
      </c>
      <c r="G38" s="5">
        <f>G36+G37</f>
        <v>0</v>
      </c>
    </row>
    <row r="43" spans="1:7">
      <c r="A43" t="s">
        <v>66</v>
      </c>
      <c r="B43" t="s">
        <v>24</v>
      </c>
      <c r="D43">
        <v>9.5000000000000001E-2</v>
      </c>
    </row>
    <row r="44" spans="1:7">
      <c r="B44" t="s">
        <v>70</v>
      </c>
      <c r="C44">
        <v>0.5</v>
      </c>
      <c r="D44" t="s">
        <v>60</v>
      </c>
      <c r="E44">
        <v>101</v>
      </c>
    </row>
    <row r="45" spans="1:7">
      <c r="B45" t="s">
        <v>71</v>
      </c>
      <c r="C45">
        <f>100*(1+0.5*D43)</f>
        <v>104.75000000000001</v>
      </c>
      <c r="D45" t="s">
        <v>61</v>
      </c>
      <c r="E45">
        <v>101.03125</v>
      </c>
      <c r="F45">
        <f>1/32</f>
        <v>3.125E-2</v>
      </c>
    </row>
    <row r="46" spans="1:7">
      <c r="B46" t="s">
        <v>72</v>
      </c>
      <c r="C46">
        <f>C9</f>
        <v>0.96677750000000007</v>
      </c>
    </row>
    <row r="47" spans="1:7">
      <c r="B47" t="s">
        <v>76</v>
      </c>
      <c r="C47" s="2">
        <f>C45*C46</f>
        <v>101.26994312500003</v>
      </c>
      <c r="D47" s="6" t="s">
        <v>25</v>
      </c>
    </row>
    <row r="49" spans="1:7">
      <c r="B49" t="s">
        <v>26</v>
      </c>
    </row>
    <row r="50" spans="1:7">
      <c r="B50" t="s">
        <v>18</v>
      </c>
      <c r="E50" s="3">
        <v>10000000</v>
      </c>
    </row>
    <row r="52" spans="1:7">
      <c r="B52" t="s">
        <v>62</v>
      </c>
      <c r="E52" s="3">
        <f>E50*C45/100</f>
        <v>10475000.000000002</v>
      </c>
    </row>
    <row r="54" spans="1:7">
      <c r="B54" t="s">
        <v>63</v>
      </c>
    </row>
    <row r="55" spans="1:7">
      <c r="B55" t="s">
        <v>57</v>
      </c>
    </row>
    <row r="56" spans="1:7">
      <c r="E56" t="s">
        <v>58</v>
      </c>
      <c r="F56">
        <v>0</v>
      </c>
      <c r="G56">
        <v>0.5</v>
      </c>
    </row>
    <row r="57" spans="1:7">
      <c r="E57" t="s">
        <v>22</v>
      </c>
      <c r="F57" s="3">
        <f>E52/100*E7</f>
        <v>10125292.125000002</v>
      </c>
      <c r="G57" s="3">
        <f>E52</f>
        <v>10475000.000000002</v>
      </c>
    </row>
    <row r="58" spans="1:7">
      <c r="E58" t="s">
        <v>23</v>
      </c>
      <c r="F58" s="3">
        <f>-E50*E45/100</f>
        <v>-10103125</v>
      </c>
      <c r="G58" s="3">
        <f>-E52</f>
        <v>-10475000.000000002</v>
      </c>
    </row>
    <row r="59" spans="1:7">
      <c r="E59" t="s">
        <v>59</v>
      </c>
      <c r="F59" s="5">
        <f>F57+F58</f>
        <v>22167.125000001863</v>
      </c>
      <c r="G59" s="5">
        <f>G57+G58</f>
        <v>0</v>
      </c>
    </row>
    <row r="60" spans="1:7">
      <c r="F60" s="5"/>
      <c r="G60" s="5"/>
    </row>
    <row r="61" spans="1:7">
      <c r="A61" t="s">
        <v>11</v>
      </c>
      <c r="D61" s="9" t="s">
        <v>12</v>
      </c>
      <c r="E61" s="9" t="s">
        <v>13</v>
      </c>
    </row>
    <row r="62" spans="1:7">
      <c r="A62" s="4" t="s">
        <v>32</v>
      </c>
      <c r="B62" t="s">
        <v>33</v>
      </c>
      <c r="D62">
        <v>103.125</v>
      </c>
      <c r="E62">
        <v>103.15625</v>
      </c>
    </row>
    <row r="63" spans="1:7">
      <c r="A63" s="4" t="s">
        <v>34</v>
      </c>
      <c r="B63" t="s">
        <v>35</v>
      </c>
      <c r="D63">
        <v>99.875</v>
      </c>
      <c r="E63">
        <v>99.90625</v>
      </c>
    </row>
    <row r="64" spans="1:7">
      <c r="A64" s="4"/>
    </row>
    <row r="65" spans="1:9">
      <c r="A65" s="4" t="s">
        <v>36</v>
      </c>
    </row>
    <row r="66" spans="1:9">
      <c r="A66" s="8" t="s">
        <v>37</v>
      </c>
      <c r="B66" s="9" t="s">
        <v>38</v>
      </c>
      <c r="C66" s="9" t="s">
        <v>39</v>
      </c>
    </row>
    <row r="67" spans="1:9">
      <c r="A67" s="9">
        <v>0</v>
      </c>
      <c r="B67">
        <f>0.5*(D62+E62)</f>
        <v>103.140625</v>
      </c>
      <c r="C67">
        <f>0.5*(D63+E63)</f>
        <v>99.890625</v>
      </c>
    </row>
    <row r="68" spans="1:9">
      <c r="A68" s="9">
        <v>0.5</v>
      </c>
      <c r="B68">
        <v>104.25</v>
      </c>
      <c r="C68">
        <v>101.5</v>
      </c>
      <c r="D68">
        <f>C68/B68</f>
        <v>0.97362110311750605</v>
      </c>
      <c r="E68" s="10" t="s">
        <v>40</v>
      </c>
      <c r="H68">
        <f>D68*B67</f>
        <v>100.41988908872902</v>
      </c>
      <c r="I68" t="s">
        <v>14</v>
      </c>
    </row>
    <row r="69" spans="1:9" ht="14">
      <c r="B69" s="11">
        <f>LN(B68/B67)*2</f>
        <v>2.1397024699623637E-2</v>
      </c>
      <c r="C69" s="11">
        <f>LN(C68/C67)*2</f>
        <v>3.1965922149574208E-2</v>
      </c>
      <c r="D69" t="s">
        <v>41</v>
      </c>
    </row>
    <row r="70" spans="1:9">
      <c r="D70" s="4" t="s">
        <v>42</v>
      </c>
    </row>
    <row r="71" spans="1:9">
      <c r="D71" t="s">
        <v>43</v>
      </c>
    </row>
    <row r="72" spans="1:9">
      <c r="A72" t="s">
        <v>0</v>
      </c>
      <c r="B72" s="12"/>
      <c r="D72" s="12"/>
    </row>
    <row r="73" spans="1:9">
      <c r="A73" s="13" t="s">
        <v>1</v>
      </c>
    </row>
    <row r="74" spans="1:9">
      <c r="A74" s="13" t="s">
        <v>2</v>
      </c>
      <c r="B74" s="14">
        <v>100000000</v>
      </c>
      <c r="C74" t="s">
        <v>3</v>
      </c>
    </row>
    <row r="75" spans="1:9">
      <c r="B75" s="12" t="s">
        <v>4</v>
      </c>
      <c r="D75" s="12" t="s">
        <v>5</v>
      </c>
    </row>
    <row r="76" spans="1:9">
      <c r="A76" s="13" t="s">
        <v>6</v>
      </c>
      <c r="B76" s="14">
        <f>-B74*E63/100</f>
        <v>-99906250</v>
      </c>
      <c r="D76" s="14">
        <f>B74*C68/100</f>
        <v>101500000</v>
      </c>
    </row>
    <row r="77" spans="1:9">
      <c r="A77" s="13" t="s">
        <v>7</v>
      </c>
    </row>
    <row r="78" spans="1:9">
      <c r="B78" s="14">
        <f>D68*B74</f>
        <v>97362110.311750606</v>
      </c>
      <c r="C78" s="13" t="s">
        <v>8</v>
      </c>
    </row>
    <row r="79" spans="1:9">
      <c r="A79" s="13" t="s">
        <v>9</v>
      </c>
      <c r="B79" s="14">
        <f>B78*D62/100</f>
        <v>100404676.25899281</v>
      </c>
      <c r="D79" s="14">
        <f>-B78*B68/100</f>
        <v>-101500000</v>
      </c>
    </row>
    <row r="81" spans="1:4">
      <c r="A81" s="13" t="s">
        <v>10</v>
      </c>
      <c r="B81" s="14">
        <f>B76+B79</f>
        <v>498426.25899280608</v>
      </c>
      <c r="D81" s="14">
        <f>D76+D79</f>
        <v>0</v>
      </c>
    </row>
  </sheetData>
  <phoneticPr fontId="3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Arizona</Company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 Lamoureux</cp:lastModifiedBy>
  <dcterms:created xsi:type="dcterms:W3CDTF">2018-09-26T21:44:34Z</dcterms:created>
  <dcterms:modified xsi:type="dcterms:W3CDTF">2018-10-09T20:25:21Z</dcterms:modified>
</cp:coreProperties>
</file>