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mlap/classes/510/2023/510B/Class/"/>
    </mc:Choice>
  </mc:AlternateContent>
  <xr:revisionPtr revIDLastSave="0" documentId="8_{C9FA50F6-F394-EA42-B3A0-C83F9D386CDA}" xr6:coauthVersionLast="47" xr6:coauthVersionMax="47" xr10:uidLastSave="{00000000-0000-0000-0000-000000000000}"/>
  <bookViews>
    <workbookView xWindow="0" yWindow="500" windowWidth="29980" windowHeight="13900" xr2:uid="{7159F794-51ED-4B86-AF9A-98E343880014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52" i="1" l="1"/>
  <c r="C6" i="1"/>
  <c r="C53" i="1"/>
  <c r="C54" i="1"/>
  <c r="D53" i="1"/>
  <c r="D54" i="1"/>
  <c r="C43" i="1"/>
  <c r="C45" i="1"/>
  <c r="C46" i="1"/>
  <c r="C47" i="1"/>
  <c r="D46" i="1"/>
  <c r="D47" i="1"/>
  <c r="D34" i="1"/>
  <c r="C36" i="1"/>
  <c r="C37" i="1"/>
  <c r="C38" i="1"/>
  <c r="D37" i="1"/>
  <c r="D38" i="1"/>
  <c r="E37" i="1"/>
  <c r="E38" i="1"/>
  <c r="D27" i="1"/>
  <c r="D28" i="1"/>
  <c r="D29" i="1"/>
  <c r="E27" i="1"/>
  <c r="E28" i="1"/>
  <c r="E29" i="1"/>
  <c r="C30" i="1"/>
  <c r="F36" i="1"/>
  <c r="F37" i="1"/>
  <c r="F38" i="1"/>
  <c r="B39" i="1"/>
  <c r="E45" i="1"/>
  <c r="E46" i="1"/>
  <c r="E47" i="1"/>
  <c r="B48" i="1"/>
  <c r="E52" i="1"/>
  <c r="E53" i="1"/>
  <c r="E54" i="1"/>
  <c r="B55" i="1"/>
  <c r="G7" i="1"/>
  <c r="G3" i="1"/>
  <c r="G4" i="1"/>
  <c r="G6" i="1"/>
  <c r="B8" i="1"/>
  <c r="C15" i="1"/>
  <c r="C16" i="1"/>
  <c r="D15" i="1"/>
  <c r="D16" i="1"/>
  <c r="E15" i="1"/>
  <c r="E16" i="1"/>
  <c r="F15" i="1"/>
  <c r="F16" i="1"/>
  <c r="G15" i="1"/>
  <c r="G16" i="1"/>
  <c r="H15" i="1"/>
  <c r="H16" i="1"/>
  <c r="I15" i="1"/>
  <c r="I16" i="1"/>
  <c r="J15" i="1"/>
  <c r="J16" i="1"/>
  <c r="K14" i="1"/>
  <c r="K15" i="1"/>
  <c r="K16" i="1"/>
  <c r="B17" i="1"/>
</calcChain>
</file>

<file path=xl/sharedStrings.xml><?xml version="1.0" encoding="utf-8"?>
<sst xmlns="http://schemas.openxmlformats.org/spreadsheetml/2006/main" count="57" uniqueCount="44">
  <si>
    <t>Traditional Approach:</t>
  </si>
  <si>
    <t>beta:</t>
  </si>
  <si>
    <t>Rf:</t>
  </si>
  <si>
    <t>E(Rm)-Rf:</t>
  </si>
  <si>
    <t>Credit Spread:</t>
  </si>
  <si>
    <t>1/2 credit spread:</t>
  </si>
  <si>
    <t>Pre-tax kd:</t>
  </si>
  <si>
    <t>tax rate:</t>
  </si>
  <si>
    <t>after-tax kd:</t>
  </si>
  <si>
    <t>ke:</t>
  </si>
  <si>
    <t>we:</t>
  </si>
  <si>
    <t>wd:</t>
  </si>
  <si>
    <t>wacc:</t>
  </si>
  <si>
    <t>Expected net cash flows:</t>
  </si>
  <si>
    <t>Time (Yrs):</t>
  </si>
  <si>
    <t>Net Cap Outlays:</t>
  </si>
  <si>
    <t>Prob of success:</t>
  </si>
  <si>
    <t>df (@wacc):</t>
  </si>
  <si>
    <t>PV (E(CF)):</t>
  </si>
  <si>
    <t>NPV:</t>
  </si>
  <si>
    <r>
      <t xml:space="preserve">Real Option (Abandonment option) approach (Does not suffer the </t>
    </r>
    <r>
      <rPr>
        <b/>
        <sz val="11"/>
        <color theme="1"/>
        <rFont val="Calibri"/>
        <family val="2"/>
        <scheme val="minor"/>
      </rPr>
      <t>sunk cost fallacy</t>
    </r>
    <r>
      <rPr>
        <sz val="11"/>
        <color theme="1"/>
        <rFont val="Calibri"/>
        <family val="2"/>
        <scheme val="minor"/>
      </rPr>
      <t>).</t>
    </r>
  </si>
  <si>
    <t>1. Because the prob of ultimate success is so low and there's no collateral, we should the cost of equity rather than wacc to discount the expected future cash flows.</t>
  </si>
  <si>
    <t>2. Work backwards in time -- recursive solution approach.  So that we know the value of the future -- assuming that we do what is optimal when we get there.</t>
  </si>
  <si>
    <t>(Principle of Optimality).</t>
  </si>
  <si>
    <t>Last decision we have is at Time 7</t>
  </si>
  <si>
    <t xml:space="preserve">At this point we have to decise: Should we invest </t>
  </si>
  <si>
    <t>100 million to get a 50% chance of $20 billion in 1 year.</t>
  </si>
  <si>
    <t>Time Line of Expected Cash Flows:</t>
  </si>
  <si>
    <t>Year:</t>
  </si>
  <si>
    <t>df (@ke):</t>
  </si>
  <si>
    <t>PV(E(CF)):</t>
  </si>
  <si>
    <t>Previous decision node:</t>
  </si>
  <si>
    <t>Year 4:</t>
  </si>
  <si>
    <t xml:space="preserve">Should Merck invest </t>
  </si>
  <si>
    <t xml:space="preserve"> to stay in the project?</t>
  </si>
  <si>
    <t>E(CF):</t>
  </si>
  <si>
    <t>df(@ke):</t>
  </si>
  <si>
    <t>PV:</t>
  </si>
  <si>
    <t>Year 2:</t>
  </si>
  <si>
    <t xml:space="preserve">Should we invest </t>
  </si>
  <si>
    <t>to stay in the project?</t>
  </si>
  <si>
    <t>Time 0:</t>
  </si>
  <si>
    <t>Yrs:</t>
  </si>
  <si>
    <t xml:space="preserve">  We know this is too low, as it has us making future cash outlays in states of nature where those are pure wastes of money.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</si>
</sst>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#,##0.0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3" fontId="0" fillId="0" borderId="0" xfId="1" applyNumberFormat="1" applyFont="1"/>
    <xf numFmtId="164" fontId="0" fillId="0" borderId="0" xfId="1" applyNumberFormat="1" applyFont="1"/>
    <xf numFmtId="3" fontId="0" fillId="0" borderId="0" xfId="0" applyNumberFormat="1"/>
    <xf numFmtId="0" fontId="2" fillId="0" borderId="0" xfId="0" applyFont="1"/>
    <xf numFmtId="3" fontId="2" fillId="0" borderId="0" xfId="0" applyNumberFormat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5619F1-26B3-49C4-945E-D3CF5719CE36}">
  <dimension ref="A1:M55"/>
  <sheetViews>
    <sheetView tabSelected="1" topLeftCell="A11" zoomScale="130" zoomScaleNormal="130" workbookViewId="0">
      <selection activeCell="A17" sqref="A17:B17"/>
    </sheetView>
  </sheetViews>
  <sheetFormatPr baseColWidth="10" defaultColWidth="8.83203125" defaultRowHeight="15" x14ac:dyDescent="0.2"/>
  <cols>
    <col min="2" max="2" width="14" customWidth="1"/>
    <col min="3" max="3" width="14.6640625" bestFit="1" customWidth="1"/>
    <col min="4" max="4" width="11.83203125" bestFit="1" customWidth="1"/>
    <col min="5" max="5" width="14.5" customWidth="1"/>
    <col min="6" max="6" width="14.6640625" customWidth="1"/>
    <col min="7" max="7" width="10.83203125" bestFit="1" customWidth="1"/>
    <col min="10" max="10" width="11.83203125" bestFit="1" customWidth="1"/>
    <col min="11" max="11" width="11.1640625" bestFit="1" customWidth="1"/>
  </cols>
  <sheetData>
    <row r="1" spans="1:13" x14ac:dyDescent="0.2">
      <c r="A1" t="s">
        <v>0</v>
      </c>
    </row>
    <row r="2" spans="1:13" x14ac:dyDescent="0.2">
      <c r="B2" t="s">
        <v>1</v>
      </c>
      <c r="C2">
        <v>1.05</v>
      </c>
      <c r="E2" t="s">
        <v>4</v>
      </c>
      <c r="G2">
        <v>6.4999999999999997E-3</v>
      </c>
    </row>
    <row r="3" spans="1:13" x14ac:dyDescent="0.2">
      <c r="B3" t="s">
        <v>2</v>
      </c>
      <c r="C3">
        <v>0.04</v>
      </c>
      <c r="E3" t="s">
        <v>5</v>
      </c>
      <c r="G3">
        <f>G2*0.5</f>
        <v>3.2499999999999999E-3</v>
      </c>
    </row>
    <row r="4" spans="1:13" x14ac:dyDescent="0.2">
      <c r="B4" t="s">
        <v>3</v>
      </c>
      <c r="C4">
        <v>0.05</v>
      </c>
      <c r="E4" t="s">
        <v>6</v>
      </c>
      <c r="G4">
        <f>C3+G3</f>
        <v>4.3250000000000004E-2</v>
      </c>
    </row>
    <row r="5" spans="1:13" x14ac:dyDescent="0.2">
      <c r="E5" t="s">
        <v>7</v>
      </c>
      <c r="G5">
        <v>0.3</v>
      </c>
    </row>
    <row r="6" spans="1:13" x14ac:dyDescent="0.2">
      <c r="B6" t="s">
        <v>9</v>
      </c>
      <c r="C6">
        <f>C3+C2*C4</f>
        <v>9.2499999999999999E-2</v>
      </c>
      <c r="E6" t="s">
        <v>8</v>
      </c>
      <c r="G6">
        <f>(1-G5)*G4</f>
        <v>3.0275E-2</v>
      </c>
    </row>
    <row r="7" spans="1:13" x14ac:dyDescent="0.2">
      <c r="B7" t="s">
        <v>10</v>
      </c>
      <c r="C7">
        <v>0.85</v>
      </c>
      <c r="E7" t="s">
        <v>11</v>
      </c>
      <c r="G7">
        <f>1-C7</f>
        <v>0.15000000000000002</v>
      </c>
    </row>
    <row r="8" spans="1:13" x14ac:dyDescent="0.2">
      <c r="A8" t="s">
        <v>12</v>
      </c>
      <c r="B8">
        <f>C7*C6+G7*G6</f>
        <v>8.3166249999999997E-2</v>
      </c>
    </row>
    <row r="10" spans="1:13" x14ac:dyDescent="0.2">
      <c r="A10" t="s">
        <v>13</v>
      </c>
    </row>
    <row r="11" spans="1:13" x14ac:dyDescent="0.2">
      <c r="A11" t="s">
        <v>14</v>
      </c>
      <c r="C11">
        <v>0</v>
      </c>
      <c r="D11">
        <v>1</v>
      </c>
      <c r="E11">
        <v>2</v>
      </c>
      <c r="F11">
        <v>3</v>
      </c>
      <c r="G11">
        <v>4</v>
      </c>
      <c r="H11">
        <v>5</v>
      </c>
      <c r="I11">
        <v>6</v>
      </c>
      <c r="J11">
        <v>7</v>
      </c>
      <c r="K11">
        <v>8</v>
      </c>
    </row>
    <row r="12" spans="1:13" x14ac:dyDescent="0.2">
      <c r="A12" s="1" t="s">
        <v>15</v>
      </c>
      <c r="C12" s="1">
        <v>-10000000</v>
      </c>
      <c r="E12" s="1">
        <v>-40000000</v>
      </c>
      <c r="G12" s="1">
        <v>-80000000</v>
      </c>
      <c r="J12" s="1">
        <v>-100000000</v>
      </c>
    </row>
    <row r="13" spans="1:13" x14ac:dyDescent="0.2">
      <c r="A13" s="1" t="s">
        <v>16</v>
      </c>
      <c r="C13" s="1"/>
      <c r="E13" s="2">
        <v>0.3</v>
      </c>
      <c r="F13" s="2"/>
      <c r="G13" s="2">
        <v>0.3</v>
      </c>
      <c r="H13" s="2"/>
      <c r="I13" s="2"/>
      <c r="J13" s="2">
        <v>0.3</v>
      </c>
      <c r="K13" s="2">
        <v>0.5</v>
      </c>
      <c r="L13" s="2"/>
      <c r="M13" s="2"/>
    </row>
    <row r="14" spans="1:13" x14ac:dyDescent="0.2">
      <c r="A14" t="s">
        <v>13</v>
      </c>
      <c r="K14" s="1">
        <f>20000000000*K13*J13*G13*E13</f>
        <v>270000000</v>
      </c>
    </row>
    <row r="15" spans="1:13" x14ac:dyDescent="0.2">
      <c r="A15" t="s">
        <v>17</v>
      </c>
      <c r="C15">
        <f>EXP(-$B$8*C11)</f>
        <v>1</v>
      </c>
      <c r="D15">
        <f t="shared" ref="D15:K15" si="0">EXP(-$B$8*D11)</f>
        <v>0.92019815156001594</v>
      </c>
      <c r="E15">
        <f t="shared" si="0"/>
        <v>0.84676463813447023</v>
      </c>
      <c r="F15">
        <f t="shared" si="0"/>
        <v>0.77919125481772533</v>
      </c>
      <c r="G15">
        <f t="shared" si="0"/>
        <v>0.71701035239500022</v>
      </c>
      <c r="H15">
        <f t="shared" si="0"/>
        <v>0.65979160092327493</v>
      </c>
      <c r="I15">
        <f t="shared" si="0"/>
        <v>0.6071390115844213</v>
      </c>
      <c r="J15">
        <f t="shared" si="0"/>
        <v>0.55868819619995957</v>
      </c>
      <c r="K15">
        <f t="shared" si="0"/>
        <v>0.51410384544160237</v>
      </c>
    </row>
    <row r="16" spans="1:13" x14ac:dyDescent="0.2">
      <c r="A16" t="s">
        <v>18</v>
      </c>
      <c r="C16" s="1">
        <f>C12*C15</f>
        <v>-10000000</v>
      </c>
      <c r="D16">
        <f t="shared" ref="D16:J16" si="1">D12*D15</f>
        <v>0</v>
      </c>
      <c r="E16" s="1">
        <f t="shared" si="1"/>
        <v>-33870585.525378808</v>
      </c>
      <c r="F16">
        <f t="shared" si="1"/>
        <v>0</v>
      </c>
      <c r="G16" s="1">
        <f t="shared" si="1"/>
        <v>-57360828.191600017</v>
      </c>
      <c r="H16">
        <f t="shared" si="1"/>
        <v>0</v>
      </c>
      <c r="I16">
        <f t="shared" si="1"/>
        <v>0</v>
      </c>
      <c r="J16" s="1">
        <f t="shared" si="1"/>
        <v>-55868819.619995959</v>
      </c>
      <c r="K16" s="1">
        <f>K14*K15</f>
        <v>138808038.26923263</v>
      </c>
    </row>
    <row r="17" spans="1:6" x14ac:dyDescent="0.2">
      <c r="A17" s="4" t="s">
        <v>19</v>
      </c>
      <c r="B17" s="5">
        <f>SUM(C16:K16)</f>
        <v>-18292195.067742139</v>
      </c>
      <c r="C17" t="s">
        <v>43</v>
      </c>
    </row>
    <row r="19" spans="1:6" x14ac:dyDescent="0.2">
      <c r="A19" t="s">
        <v>20</v>
      </c>
    </row>
    <row r="20" spans="1:6" x14ac:dyDescent="0.2">
      <c r="A20" t="s">
        <v>21</v>
      </c>
    </row>
    <row r="21" spans="1:6" x14ac:dyDescent="0.2">
      <c r="A21" t="s">
        <v>22</v>
      </c>
    </row>
    <row r="22" spans="1:6" x14ac:dyDescent="0.2">
      <c r="B22" t="s">
        <v>23</v>
      </c>
    </row>
    <row r="23" spans="1:6" x14ac:dyDescent="0.2">
      <c r="A23" t="s">
        <v>24</v>
      </c>
    </row>
    <row r="24" spans="1:6" x14ac:dyDescent="0.2">
      <c r="B24" t="s">
        <v>25</v>
      </c>
      <c r="F24" t="s">
        <v>26</v>
      </c>
    </row>
    <row r="25" spans="1:6" x14ac:dyDescent="0.2">
      <c r="B25" t="s">
        <v>27</v>
      </c>
    </row>
    <row r="26" spans="1:6" x14ac:dyDescent="0.2">
      <c r="C26" t="s">
        <v>28</v>
      </c>
      <c r="D26">
        <v>0</v>
      </c>
      <c r="E26">
        <v>1</v>
      </c>
    </row>
    <row r="27" spans="1:6" x14ac:dyDescent="0.2">
      <c r="D27" s="3">
        <f>J12</f>
        <v>-100000000</v>
      </c>
      <c r="E27" s="3">
        <f>0.5*20000000000</f>
        <v>10000000000</v>
      </c>
    </row>
    <row r="28" spans="1:6" x14ac:dyDescent="0.2">
      <c r="C28" t="s">
        <v>29</v>
      </c>
      <c r="D28">
        <f>EXP(-D26*$C$6)</f>
        <v>1</v>
      </c>
      <c r="E28">
        <f>EXP(-E26*$C$6)</f>
        <v>0.91164921096446172</v>
      </c>
    </row>
    <row r="29" spans="1:6" x14ac:dyDescent="0.2">
      <c r="C29" t="s">
        <v>30</v>
      </c>
      <c r="D29" s="3">
        <f>D27*D28</f>
        <v>-100000000</v>
      </c>
      <c r="E29" s="3">
        <f>E27*E28</f>
        <v>9116492109.6446171</v>
      </c>
    </row>
    <row r="30" spans="1:6" x14ac:dyDescent="0.2">
      <c r="B30" t="s">
        <v>19</v>
      </c>
      <c r="C30" s="3">
        <f>SUM(D29:E29)</f>
        <v>9016492109.6446171</v>
      </c>
    </row>
    <row r="32" spans="1:6" x14ac:dyDescent="0.2">
      <c r="A32" t="s">
        <v>31</v>
      </c>
    </row>
    <row r="33" spans="1:6" x14ac:dyDescent="0.2">
      <c r="B33" t="s">
        <v>32</v>
      </c>
    </row>
    <row r="34" spans="1:6" x14ac:dyDescent="0.2">
      <c r="B34" t="s">
        <v>33</v>
      </c>
      <c r="D34" s="3">
        <f>-G12</f>
        <v>80000000</v>
      </c>
      <c r="E34" t="s">
        <v>34</v>
      </c>
    </row>
    <row r="35" spans="1:6" x14ac:dyDescent="0.2">
      <c r="B35" t="s">
        <v>14</v>
      </c>
      <c r="C35">
        <v>0</v>
      </c>
      <c r="D35">
        <v>1</v>
      </c>
      <c r="E35">
        <v>2</v>
      </c>
      <c r="F35">
        <v>3</v>
      </c>
    </row>
    <row r="36" spans="1:6" x14ac:dyDescent="0.2">
      <c r="B36" t="s">
        <v>35</v>
      </c>
      <c r="C36" s="3">
        <f>-D34</f>
        <v>-80000000</v>
      </c>
      <c r="F36" s="3">
        <f>J13*C30</f>
        <v>2704947632.8933849</v>
      </c>
    </row>
    <row r="37" spans="1:6" x14ac:dyDescent="0.2">
      <c r="B37" t="s">
        <v>36</v>
      </c>
      <c r="C37">
        <f>EXP(-C35*$C$6)</f>
        <v>1</v>
      </c>
      <c r="D37">
        <f t="shared" ref="D37:F37" si="2">EXP(-D35*$C$6)</f>
        <v>0.91164921096446172</v>
      </c>
      <c r="E37">
        <f t="shared" si="2"/>
        <v>0.83110428385212565</v>
      </c>
      <c r="F37">
        <f t="shared" si="2"/>
        <v>0.75767556460297447</v>
      </c>
    </row>
    <row r="38" spans="1:6" x14ac:dyDescent="0.2">
      <c r="B38" t="s">
        <v>37</v>
      </c>
      <c r="C38" s="3">
        <f>C36*C37</f>
        <v>-80000000</v>
      </c>
      <c r="D38" s="3">
        <f t="shared" ref="D38:F38" si="3">D36*D37</f>
        <v>0</v>
      </c>
      <c r="E38" s="3">
        <f t="shared" si="3"/>
        <v>0</v>
      </c>
      <c r="F38" s="3">
        <f t="shared" si="3"/>
        <v>2049472724.9739747</v>
      </c>
    </row>
    <row r="39" spans="1:6" x14ac:dyDescent="0.2">
      <c r="A39" t="s">
        <v>19</v>
      </c>
      <c r="B39" s="3">
        <f>SUM(C38:F38)</f>
        <v>1969472724.9739747</v>
      </c>
    </row>
    <row r="42" spans="1:6" x14ac:dyDescent="0.2">
      <c r="A42" t="s">
        <v>38</v>
      </c>
    </row>
    <row r="43" spans="1:6" x14ac:dyDescent="0.2">
      <c r="B43" t="s">
        <v>39</v>
      </c>
      <c r="C43" s="3">
        <f>-E12</f>
        <v>40000000</v>
      </c>
      <c r="D43" t="s">
        <v>40</v>
      </c>
    </row>
    <row r="44" spans="1:6" x14ac:dyDescent="0.2">
      <c r="B44" t="s">
        <v>14</v>
      </c>
      <c r="C44">
        <v>0</v>
      </c>
      <c r="D44">
        <v>1</v>
      </c>
      <c r="E44">
        <v>2</v>
      </c>
    </row>
    <row r="45" spans="1:6" x14ac:dyDescent="0.2">
      <c r="B45" t="s">
        <v>35</v>
      </c>
      <c r="C45" s="3">
        <f>-C43</f>
        <v>-40000000</v>
      </c>
      <c r="E45" s="3">
        <f>B39*G13</f>
        <v>590841817.49219239</v>
      </c>
    </row>
    <row r="46" spans="1:6" x14ac:dyDescent="0.2">
      <c r="B46" t="s">
        <v>29</v>
      </c>
      <c r="C46">
        <f>EXP(-C44*$C$6)</f>
        <v>1</v>
      </c>
      <c r="D46">
        <f t="shared" ref="D46:E46" si="4">EXP(-D44*$C$6)</f>
        <v>0.91164921096446172</v>
      </c>
      <c r="E46">
        <f t="shared" si="4"/>
        <v>0.83110428385212565</v>
      </c>
    </row>
    <row r="47" spans="1:6" x14ac:dyDescent="0.2">
      <c r="B47" t="s">
        <v>30</v>
      </c>
      <c r="C47" s="3">
        <f>C45*C46</f>
        <v>-40000000</v>
      </c>
      <c r="D47" s="3">
        <f t="shared" ref="D47:E47" si="5">D45*D46</f>
        <v>0</v>
      </c>
      <c r="E47" s="3">
        <f t="shared" si="5"/>
        <v>491051165.59673691</v>
      </c>
    </row>
    <row r="48" spans="1:6" x14ac:dyDescent="0.2">
      <c r="A48" t="s">
        <v>19</v>
      </c>
      <c r="B48" s="3">
        <f>SUM(C47:E47)</f>
        <v>451051165.59673691</v>
      </c>
    </row>
    <row r="50" spans="1:5" x14ac:dyDescent="0.2">
      <c r="A50" t="s">
        <v>41</v>
      </c>
    </row>
    <row r="51" spans="1:5" x14ac:dyDescent="0.2">
      <c r="B51" t="s">
        <v>42</v>
      </c>
      <c r="C51">
        <v>0</v>
      </c>
      <c r="D51">
        <v>1</v>
      </c>
      <c r="E51">
        <v>2</v>
      </c>
    </row>
    <row r="52" spans="1:5" x14ac:dyDescent="0.2">
      <c r="B52" t="s">
        <v>35</v>
      </c>
      <c r="C52" s="3">
        <f>C12</f>
        <v>-10000000</v>
      </c>
      <c r="E52" s="3">
        <f>B48*E13</f>
        <v>135315349.67902106</v>
      </c>
    </row>
    <row r="53" spans="1:5" x14ac:dyDescent="0.2">
      <c r="B53" t="s">
        <v>36</v>
      </c>
      <c r="C53">
        <f>EXP(-C51*$C$6)</f>
        <v>1</v>
      </c>
      <c r="D53">
        <f t="shared" ref="D53:E53" si="6">EXP(-D51*$C$6)</f>
        <v>0.91164921096446172</v>
      </c>
      <c r="E53">
        <f t="shared" si="6"/>
        <v>0.83110428385212565</v>
      </c>
    </row>
    <row r="54" spans="1:5" x14ac:dyDescent="0.2">
      <c r="B54" t="s">
        <v>30</v>
      </c>
      <c r="C54" s="3">
        <f>C52*C53</f>
        <v>-10000000</v>
      </c>
      <c r="D54" s="3">
        <f t="shared" ref="D54:E54" si="7">D52*D53</f>
        <v>0</v>
      </c>
      <c r="E54" s="3">
        <f t="shared" si="7"/>
        <v>112461166.78918275</v>
      </c>
    </row>
    <row r="55" spans="1:5" x14ac:dyDescent="0.2">
      <c r="A55" s="4" t="s">
        <v>19</v>
      </c>
      <c r="B55" s="5">
        <f>SUM(C54:E54)</f>
        <v>102461166.78918275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Lamoureux, Christopher G - (lamoureu)</dc:creator>
  <cp:lastModifiedBy>Microsoft Office User</cp:lastModifiedBy>
  <dcterms:created xsi:type="dcterms:W3CDTF">2023-02-23T15:28:25Z</dcterms:created>
  <dcterms:modified xsi:type="dcterms:W3CDTF">2023-02-23T17:28:06Z</dcterms:modified>
</cp:coreProperties>
</file>