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lap/classes/510/2023/510B/Class/"/>
    </mc:Choice>
  </mc:AlternateContent>
  <xr:revisionPtr revIDLastSave="0" documentId="8_{788B17A5-58E0-E449-812D-6EB967718CC3}" xr6:coauthVersionLast="47" xr6:coauthVersionMax="47" xr10:uidLastSave="{00000000-0000-0000-0000-000000000000}"/>
  <bookViews>
    <workbookView xWindow="0" yWindow="500" windowWidth="26640" windowHeight="12140" xr2:uid="{D63C8591-9EBB-436C-859B-A0FBF7976697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0" i="1" l="1"/>
  <c r="D45" i="1"/>
  <c r="C50" i="1"/>
  <c r="C54" i="1"/>
  <c r="C55" i="1"/>
  <c r="D92" i="1"/>
  <c r="D11" i="1"/>
  <c r="C69" i="1"/>
  <c r="D93" i="1"/>
  <c r="D12" i="1"/>
  <c r="C79" i="1"/>
  <c r="D94" i="1"/>
  <c r="D95" i="1"/>
  <c r="D96" i="1"/>
  <c r="D97" i="1"/>
  <c r="D54" i="1"/>
  <c r="F10" i="1"/>
  <c r="F11" i="1"/>
  <c r="F12" i="1"/>
  <c r="F14" i="1"/>
  <c r="E28" i="1"/>
  <c r="D50" i="1"/>
  <c r="D55" i="1"/>
  <c r="E53" i="1"/>
  <c r="E62" i="1"/>
  <c r="E63" i="1"/>
  <c r="F53" i="1"/>
  <c r="E54" i="1"/>
  <c r="F62" i="1"/>
  <c r="F63" i="1"/>
  <c r="G53" i="1"/>
  <c r="F54" i="1"/>
  <c r="G62" i="1"/>
  <c r="G63" i="1"/>
  <c r="H53" i="1"/>
  <c r="G54" i="1"/>
  <c r="H62" i="1"/>
  <c r="H63" i="1"/>
  <c r="I53" i="1"/>
  <c r="H54" i="1"/>
  <c r="I62" i="1"/>
  <c r="I63" i="1"/>
  <c r="D65" i="1"/>
  <c r="E92" i="1"/>
  <c r="D69" i="1"/>
  <c r="E68" i="1"/>
  <c r="E73" i="1"/>
  <c r="F68" i="1"/>
  <c r="F73" i="1"/>
  <c r="G68" i="1"/>
  <c r="G73" i="1"/>
  <c r="H68" i="1"/>
  <c r="H73" i="1"/>
  <c r="I68" i="1"/>
  <c r="I73" i="1"/>
  <c r="D74" i="1"/>
  <c r="E93" i="1"/>
  <c r="D79" i="1"/>
  <c r="E94" i="1"/>
  <c r="E95" i="1"/>
  <c r="E96" i="1"/>
  <c r="E97" i="1"/>
  <c r="D100" i="1"/>
  <c r="D3" i="1"/>
  <c r="E5" i="1"/>
  <c r="D17" i="1"/>
  <c r="D29" i="1"/>
  <c r="D30" i="1"/>
  <c r="E29" i="1"/>
  <c r="E30" i="1"/>
  <c r="F28" i="1"/>
  <c r="F29" i="1"/>
  <c r="F30" i="1"/>
  <c r="G28" i="1"/>
  <c r="G29" i="1"/>
  <c r="G30" i="1"/>
  <c r="H28" i="1"/>
  <c r="H29" i="1"/>
  <c r="H30" i="1"/>
  <c r="I28" i="1"/>
  <c r="I29" i="1"/>
  <c r="I30" i="1"/>
  <c r="J28" i="1"/>
  <c r="J29" i="1"/>
  <c r="J30" i="1"/>
  <c r="C31" i="1"/>
  <c r="D102" i="1"/>
  <c r="E78" i="1"/>
  <c r="E82" i="1"/>
  <c r="F78" i="1"/>
  <c r="F82" i="1"/>
  <c r="G78" i="1"/>
  <c r="G82" i="1"/>
  <c r="H78" i="1"/>
  <c r="H82" i="1"/>
  <c r="I78" i="1"/>
  <c r="I82" i="1"/>
  <c r="D83" i="1"/>
  <c r="F79" i="1"/>
  <c r="G79" i="1"/>
  <c r="H79" i="1"/>
  <c r="I54" i="1"/>
  <c r="I79" i="1"/>
  <c r="E79" i="1"/>
  <c r="F69" i="1"/>
  <c r="G69" i="1"/>
  <c r="H69" i="1"/>
  <c r="I69" i="1"/>
  <c r="E69" i="1"/>
  <c r="F55" i="1"/>
  <c r="G55" i="1"/>
  <c r="H55" i="1"/>
  <c r="I55" i="1"/>
  <c r="E55" i="1"/>
  <c r="C19" i="1"/>
  <c r="C20" i="1"/>
  <c r="C21" i="1"/>
  <c r="D22" i="1"/>
  <c r="B56" i="1"/>
  <c r="B80" i="1"/>
  <c r="B70" i="1"/>
</calcChain>
</file>

<file path=xl/sharedStrings.xml><?xml version="1.0" encoding="utf-8"?>
<sst xmlns="http://schemas.openxmlformats.org/spreadsheetml/2006/main" count="76" uniqueCount="66">
  <si>
    <t>Capital Market Information:</t>
  </si>
  <si>
    <t>Capital Structure:</t>
  </si>
  <si>
    <t>Equity</t>
  </si>
  <si>
    <t>Debt</t>
  </si>
  <si>
    <t>ke:</t>
  </si>
  <si>
    <t>kd:</t>
  </si>
  <si>
    <t>wacc:</t>
  </si>
  <si>
    <t>3 States of Nature (Demand conditions):</t>
  </si>
  <si>
    <t>All 6-year annuities:</t>
  </si>
  <si>
    <t>State</t>
  </si>
  <si>
    <t>Prob(State)</t>
  </si>
  <si>
    <t>Annual Annuity</t>
  </si>
  <si>
    <t>Prb* Annuity</t>
  </si>
  <si>
    <t>Expected annual annuity:</t>
  </si>
  <si>
    <t>Using a ``traditional approach'' we would discount the expected future cash flows at wacc:</t>
  </si>
  <si>
    <t xml:space="preserve">PV of an annuity for 6 years at </t>
  </si>
  <si>
    <t>Annuity:</t>
  </si>
  <si>
    <t>Perp 1:</t>
  </si>
  <si>
    <t>Perp 2:</t>
  </si>
  <si>
    <t>AF:</t>
  </si>
  <si>
    <t>PV of annuity:</t>
  </si>
  <si>
    <t>Required investment:</t>
  </si>
  <si>
    <t>Time Line of after-tax cash flows:</t>
  </si>
  <si>
    <t>Year:</t>
  </si>
  <si>
    <t>Invest:</t>
  </si>
  <si>
    <t>Inflows:</t>
  </si>
  <si>
    <t>df (@wacc):</t>
  </si>
  <si>
    <t xml:space="preserve">  annually compounded</t>
  </si>
  <si>
    <t>PV:</t>
  </si>
  <si>
    <t>NPV:</t>
  </si>
  <si>
    <t>Mohan's suggestion:</t>
  </si>
  <si>
    <t>Investment required:</t>
  </si>
  <si>
    <t xml:space="preserve"> allows us to recover $200,000,000 of our initial investment should we decide to abandon the touch-screen project</t>
  </si>
  <si>
    <t>``Traditional Capital Budgeting'' would undertake the project--but not incorporate Mohan's process.</t>
  </si>
  <si>
    <t>This approach deals with the future purely by taking expectations -- so that we will not play an active role as new information becomes available.</t>
  </si>
  <si>
    <t>By contrast, a dynamic (``real options'') approach recognizes that we might adapt to new information.</t>
  </si>
  <si>
    <t>Projecting ourselves forward in time to the last decision point (last time we learn something) and doing what is optimal at that point.</t>
  </si>
  <si>
    <t>Mohan's improvement:</t>
  </si>
  <si>
    <t>Initial Outlay:</t>
  </si>
  <si>
    <t>First year -- we don't know what the demand will the cash flow is subject to the uncertainty given our information today:</t>
  </si>
  <si>
    <t>Time line:</t>
  </si>
  <si>
    <t>Cash Outlays:</t>
  </si>
  <si>
    <t>State-dependent activity / valuation:</t>
  </si>
  <si>
    <t>State 1 (High demand):</t>
  </si>
  <si>
    <t>State 2 (middle demand):</t>
  </si>
  <si>
    <t>State 3 (low demand):</t>
  </si>
  <si>
    <t xml:space="preserve">Because of the fact that we are now looking at very volatile outcomes -- where the Foxconn is reacting to  the state of nature, we should use </t>
  </si>
  <si>
    <t xml:space="preserve">   Foxconn's cost of equity rather than wacc to analyze this project.</t>
  </si>
  <si>
    <t>df (@ ke):</t>
  </si>
  <si>
    <t>Consider the switching option that we paid $15 million for:</t>
  </si>
  <si>
    <t>Now our perspective is from Time 1:</t>
  </si>
  <si>
    <t xml:space="preserve">If we switch we get </t>
  </si>
  <si>
    <t>If we stay:</t>
  </si>
  <si>
    <t>disct factor:</t>
  </si>
  <si>
    <t>sum of PV of future cash flows if we we do not abandon the touch screen project:</t>
  </si>
  <si>
    <t>PV of cash flows from sticking with the touch screen project:</t>
  </si>
  <si>
    <t>In this state of nature I exercise my switching option:</t>
  </si>
  <si>
    <t>From the perspective of time 0:</t>
  </si>
  <si>
    <t>Time Line:</t>
  </si>
  <si>
    <t>Up-State:</t>
  </si>
  <si>
    <t>Middle State:</t>
  </si>
  <si>
    <t>Down State:</t>
  </si>
  <si>
    <t>Expected Value:</t>
  </si>
  <si>
    <t>discount factor:</t>
  </si>
  <si>
    <t>Present Value with the switching option -- assuming optimal behavior -- which means we abandon the touch screen project in the down state:</t>
  </si>
  <si>
    <t>What is the NPV of the switching option: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</si>
</sst>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164" fontId="0" fillId="0" borderId="0" xfId="1" applyNumberFormat="1" applyFont="1"/>
    <xf numFmtId="164" fontId="0" fillId="0" borderId="0" xfId="0" applyNumberFormat="1"/>
    <xf numFmtId="43" fontId="0" fillId="0" borderId="0" xfId="0" applyNumberFormat="1"/>
    <xf numFmtId="3" fontId="0" fillId="0" borderId="0" xfId="1" applyNumberFormat="1" applyFont="1"/>
    <xf numFmtId="3" fontId="0" fillId="0" borderId="0" xfId="0" applyNumberFormat="1"/>
    <xf numFmtId="43" fontId="2" fillId="0" borderId="0" xfId="0" applyNumberFormat="1" applyFont="1"/>
    <xf numFmtId="3" fontId="2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889BA-361E-4234-9D6D-54D1ECBC61D3}">
  <dimension ref="A1:J102"/>
  <sheetViews>
    <sheetView tabSelected="1" topLeftCell="A88" zoomScale="130" zoomScaleNormal="130" workbookViewId="0">
      <selection activeCell="D102" sqref="D102"/>
    </sheetView>
  </sheetViews>
  <sheetFormatPr baseColWidth="10" defaultColWidth="8.83203125" defaultRowHeight="15" x14ac:dyDescent="0.2"/>
  <cols>
    <col min="2" max="2" width="15.83203125" customWidth="1"/>
    <col min="3" max="3" width="12" customWidth="1"/>
    <col min="4" max="4" width="15.6640625" customWidth="1"/>
    <col min="5" max="5" width="16.33203125" customWidth="1"/>
    <col min="6" max="10" width="14.1640625" bestFit="1" customWidth="1"/>
  </cols>
  <sheetData>
    <row r="1" spans="1:7" x14ac:dyDescent="0.2">
      <c r="A1" t="s">
        <v>0</v>
      </c>
    </row>
    <row r="2" spans="1:7" x14ac:dyDescent="0.2">
      <c r="B2" t="s">
        <v>1</v>
      </c>
      <c r="D2">
        <v>0.75</v>
      </c>
      <c r="E2" t="s">
        <v>2</v>
      </c>
      <c r="F2" t="s">
        <v>4</v>
      </c>
      <c r="G2">
        <v>0.09</v>
      </c>
    </row>
    <row r="3" spans="1:7" x14ac:dyDescent="0.2">
      <c r="D3">
        <f>1-D2</f>
        <v>0.25</v>
      </c>
      <c r="E3" t="s">
        <v>3</v>
      </c>
      <c r="F3" t="s">
        <v>5</v>
      </c>
      <c r="G3">
        <v>0.04</v>
      </c>
    </row>
    <row r="5" spans="1:7" x14ac:dyDescent="0.2">
      <c r="D5" t="s">
        <v>6</v>
      </c>
      <c r="E5">
        <f>D2*G2+D3*G3</f>
        <v>7.7499999999999999E-2</v>
      </c>
    </row>
    <row r="7" spans="1:7" x14ac:dyDescent="0.2">
      <c r="A7" t="s">
        <v>7</v>
      </c>
    </row>
    <row r="8" spans="1:7" x14ac:dyDescent="0.2">
      <c r="A8" t="s">
        <v>8</v>
      </c>
    </row>
    <row r="9" spans="1:7" x14ac:dyDescent="0.2">
      <c r="C9" s="1" t="s">
        <v>9</v>
      </c>
      <c r="D9" s="1" t="s">
        <v>10</v>
      </c>
      <c r="E9" t="s">
        <v>11</v>
      </c>
      <c r="F9" t="s">
        <v>12</v>
      </c>
    </row>
    <row r="10" spans="1:7" x14ac:dyDescent="0.2">
      <c r="C10" s="1">
        <v>1</v>
      </c>
      <c r="D10" s="1">
        <f>1/3</f>
        <v>0.33333333333333331</v>
      </c>
      <c r="E10" s="2">
        <v>115000000</v>
      </c>
      <c r="F10" s="4">
        <f>D10*E10</f>
        <v>38333333.333333328</v>
      </c>
    </row>
    <row r="11" spans="1:7" x14ac:dyDescent="0.2">
      <c r="C11" s="1">
        <v>2</v>
      </c>
      <c r="D11" s="1">
        <f>D10</f>
        <v>0.33333333333333331</v>
      </c>
      <c r="E11" s="2">
        <v>78000000</v>
      </c>
      <c r="F11" s="4">
        <f t="shared" ref="F11:F12" si="0">D11*E11</f>
        <v>26000000</v>
      </c>
    </row>
    <row r="12" spans="1:7" x14ac:dyDescent="0.2">
      <c r="C12" s="1">
        <v>3</v>
      </c>
      <c r="D12" s="1">
        <f>1-D10-D11</f>
        <v>0.33333333333333343</v>
      </c>
      <c r="E12" s="2">
        <v>15000000</v>
      </c>
      <c r="F12" s="4">
        <f t="shared" si="0"/>
        <v>5000000.0000000009</v>
      </c>
    </row>
    <row r="14" spans="1:7" x14ac:dyDescent="0.2">
      <c r="D14" t="s">
        <v>13</v>
      </c>
      <c r="F14" s="4">
        <f>SUM(F10:F12)</f>
        <v>69333333.333333328</v>
      </c>
    </row>
    <row r="16" spans="1:7" x14ac:dyDescent="0.2">
      <c r="A16" t="s">
        <v>14</v>
      </c>
    </row>
    <row r="17" spans="1:10" x14ac:dyDescent="0.2">
      <c r="A17" t="s">
        <v>15</v>
      </c>
      <c r="D17">
        <f>E5</f>
        <v>7.7499999999999999E-2</v>
      </c>
      <c r="E17" t="s">
        <v>27</v>
      </c>
    </row>
    <row r="18" spans="1:10" x14ac:dyDescent="0.2">
      <c r="A18" t="s">
        <v>16</v>
      </c>
    </row>
    <row r="19" spans="1:10" x14ac:dyDescent="0.2">
      <c r="B19" t="s">
        <v>17</v>
      </c>
      <c r="C19">
        <f>1/D17</f>
        <v>12.903225806451614</v>
      </c>
    </row>
    <row r="20" spans="1:10" x14ac:dyDescent="0.2">
      <c r="B20" t="s">
        <v>18</v>
      </c>
      <c r="C20">
        <f>C19/(1+D17)^6</f>
        <v>8.2450752659529574</v>
      </c>
    </row>
    <row r="21" spans="1:10" x14ac:dyDescent="0.2">
      <c r="B21" t="s">
        <v>19</v>
      </c>
      <c r="C21">
        <f>C19-C20</f>
        <v>4.6581505404986565</v>
      </c>
    </row>
    <row r="22" spans="1:10" x14ac:dyDescent="0.2">
      <c r="B22" t="s">
        <v>20</v>
      </c>
      <c r="D22" s="3">
        <f>C21*F14</f>
        <v>322965104.14124018</v>
      </c>
    </row>
    <row r="24" spans="1:10" x14ac:dyDescent="0.2">
      <c r="A24" t="s">
        <v>21</v>
      </c>
      <c r="D24" s="3">
        <v>320000000</v>
      </c>
    </row>
    <row r="25" spans="1:10" x14ac:dyDescent="0.2">
      <c r="B25" t="s">
        <v>22</v>
      </c>
    </row>
    <row r="26" spans="1:10" x14ac:dyDescent="0.2">
      <c r="C26" t="s">
        <v>23</v>
      </c>
      <c r="D26">
        <v>0</v>
      </c>
      <c r="E26">
        <v>1</v>
      </c>
      <c r="F26">
        <v>2</v>
      </c>
      <c r="G26">
        <v>3</v>
      </c>
      <c r="H26">
        <v>4</v>
      </c>
      <c r="I26">
        <v>5</v>
      </c>
      <c r="J26">
        <v>6</v>
      </c>
    </row>
    <row r="27" spans="1:10" x14ac:dyDescent="0.2">
      <c r="C27" t="s">
        <v>24</v>
      </c>
      <c r="D27" s="5">
        <v>-320000000</v>
      </c>
    </row>
    <row r="28" spans="1:10" x14ac:dyDescent="0.2">
      <c r="C28" t="s">
        <v>25</v>
      </c>
      <c r="E28" s="4">
        <f>F14</f>
        <v>69333333.333333328</v>
      </c>
      <c r="F28" s="4">
        <f>E28</f>
        <v>69333333.333333328</v>
      </c>
      <c r="G28" s="4">
        <f t="shared" ref="G28:J28" si="1">F28</f>
        <v>69333333.333333328</v>
      </c>
      <c r="H28" s="4">
        <f t="shared" si="1"/>
        <v>69333333.333333328</v>
      </c>
      <c r="I28" s="4">
        <f t="shared" si="1"/>
        <v>69333333.333333328</v>
      </c>
      <c r="J28" s="4">
        <f t="shared" si="1"/>
        <v>69333333.333333328</v>
      </c>
    </row>
    <row r="29" spans="1:10" x14ac:dyDescent="0.2">
      <c r="C29" t="s">
        <v>26</v>
      </c>
      <c r="D29">
        <f>1/(1+$D$17)^D26</f>
        <v>1</v>
      </c>
      <c r="E29">
        <f t="shared" ref="E29:J29" si="2">1/(1+$D$17)^E26</f>
        <v>0.92807424593967525</v>
      </c>
      <c r="F29">
        <f t="shared" si="2"/>
        <v>0.86132180597649688</v>
      </c>
      <c r="G29">
        <f t="shared" si="2"/>
        <v>0.79937058559303653</v>
      </c>
      <c r="H29">
        <f t="shared" si="2"/>
        <v>0.74187525345061411</v>
      </c>
      <c r="I29">
        <f t="shared" si="2"/>
        <v>0.68851531642748409</v>
      </c>
      <c r="J29">
        <f t="shared" si="2"/>
        <v>0.6389933331113542</v>
      </c>
    </row>
    <row r="30" spans="1:10" x14ac:dyDescent="0.2">
      <c r="C30" t="s">
        <v>28</v>
      </c>
      <c r="D30" s="5">
        <f>D27*D29</f>
        <v>-320000000</v>
      </c>
      <c r="E30" s="4">
        <f>E28*E29</f>
        <v>64346481.051817477</v>
      </c>
      <c r="F30" s="4">
        <f t="shared" ref="F30:J30" si="3">F28*F29</f>
        <v>59718311.881037116</v>
      </c>
      <c r="G30" s="4">
        <f t="shared" si="3"/>
        <v>55423027.267783865</v>
      </c>
      <c r="H30" s="4">
        <f t="shared" si="3"/>
        <v>51436684.239242576</v>
      </c>
      <c r="I30" s="4">
        <f t="shared" si="3"/>
        <v>47737061.938972227</v>
      </c>
      <c r="J30" s="4">
        <f t="shared" si="3"/>
        <v>44303537.762387224</v>
      </c>
    </row>
    <row r="31" spans="1:10" x14ac:dyDescent="0.2">
      <c r="B31" t="s">
        <v>29</v>
      </c>
      <c r="C31" s="3">
        <f>SUM(D30:J30)</f>
        <v>2965104.1412405074</v>
      </c>
    </row>
    <row r="34" spans="1:4" x14ac:dyDescent="0.2">
      <c r="A34" t="s">
        <v>30</v>
      </c>
    </row>
    <row r="35" spans="1:4" x14ac:dyDescent="0.2">
      <c r="B35" t="s">
        <v>31</v>
      </c>
      <c r="D35" s="5">
        <v>15000000</v>
      </c>
    </row>
    <row r="36" spans="1:4" x14ac:dyDescent="0.2">
      <c r="B36" t="s">
        <v>32</v>
      </c>
    </row>
    <row r="38" spans="1:4" x14ac:dyDescent="0.2">
      <c r="A38" t="s">
        <v>33</v>
      </c>
    </row>
    <row r="39" spans="1:4" x14ac:dyDescent="0.2">
      <c r="B39" t="s">
        <v>34</v>
      </c>
    </row>
    <row r="41" spans="1:4" x14ac:dyDescent="0.2">
      <c r="A41" t="s">
        <v>35</v>
      </c>
    </row>
    <row r="42" spans="1:4" x14ac:dyDescent="0.2">
      <c r="A42" t="s">
        <v>36</v>
      </c>
    </row>
    <row r="44" spans="1:4" x14ac:dyDescent="0.2">
      <c r="A44" t="s">
        <v>37</v>
      </c>
    </row>
    <row r="45" spans="1:4" x14ac:dyDescent="0.2">
      <c r="B45" t="s">
        <v>38</v>
      </c>
      <c r="D45" s="6">
        <f>D27-D35</f>
        <v>-335000000</v>
      </c>
    </row>
    <row r="47" spans="1:4" x14ac:dyDescent="0.2">
      <c r="B47" t="s">
        <v>39</v>
      </c>
    </row>
    <row r="49" spans="1:9" x14ac:dyDescent="0.2">
      <c r="A49" t="s">
        <v>40</v>
      </c>
      <c r="B49" t="s">
        <v>23</v>
      </c>
      <c r="C49" s="1">
        <v>0</v>
      </c>
      <c r="D49" s="1">
        <v>1</v>
      </c>
      <c r="E49" s="1">
        <v>2</v>
      </c>
      <c r="F49" s="1">
        <v>3</v>
      </c>
      <c r="G49" s="1">
        <v>4</v>
      </c>
      <c r="H49" s="1">
        <v>5</v>
      </c>
      <c r="I49" s="1">
        <v>6</v>
      </c>
    </row>
    <row r="50" spans="1:9" x14ac:dyDescent="0.2">
      <c r="A50" t="s">
        <v>41</v>
      </c>
      <c r="C50" s="6">
        <f>D45</f>
        <v>-335000000</v>
      </c>
      <c r="D50" s="4">
        <f>E28</f>
        <v>69333333.333333328</v>
      </c>
    </row>
    <row r="52" spans="1:9" x14ac:dyDescent="0.2">
      <c r="A52" t="s">
        <v>42</v>
      </c>
    </row>
    <row r="53" spans="1:9" x14ac:dyDescent="0.2">
      <c r="A53" t="s">
        <v>43</v>
      </c>
      <c r="E53" s="3">
        <f>E10</f>
        <v>115000000</v>
      </c>
      <c r="F53" s="3">
        <f>E53</f>
        <v>115000000</v>
      </c>
      <c r="G53" s="3">
        <f t="shared" ref="G53:I53" si="4">F53</f>
        <v>115000000</v>
      </c>
      <c r="H53" s="3">
        <f t="shared" si="4"/>
        <v>115000000</v>
      </c>
      <c r="I53" s="3">
        <f t="shared" si="4"/>
        <v>115000000</v>
      </c>
    </row>
    <row r="54" spans="1:9" x14ac:dyDescent="0.2">
      <c r="A54" t="s">
        <v>48</v>
      </c>
      <c r="C54">
        <f>1/(1+$G$2)^C49</f>
        <v>1</v>
      </c>
      <c r="D54">
        <f t="shared" ref="D54:I54" si="5">1/(1+$G$2)^D49</f>
        <v>0.9174311926605504</v>
      </c>
      <c r="E54">
        <f t="shared" si="5"/>
        <v>0.84167999326655996</v>
      </c>
      <c r="F54">
        <f t="shared" si="5"/>
        <v>0.77218348006106419</v>
      </c>
      <c r="G54">
        <f t="shared" si="5"/>
        <v>0.7084252110651964</v>
      </c>
      <c r="H54">
        <f t="shared" si="5"/>
        <v>0.64993138629834524</v>
      </c>
      <c r="I54">
        <f t="shared" si="5"/>
        <v>0.5962673268792158</v>
      </c>
    </row>
    <row r="55" spans="1:9" x14ac:dyDescent="0.2">
      <c r="A55" t="s">
        <v>28</v>
      </c>
      <c r="C55" s="6">
        <f>C50*C54</f>
        <v>-335000000</v>
      </c>
      <c r="D55" s="4">
        <f>D54*D50</f>
        <v>63608562.691131487</v>
      </c>
      <c r="E55" s="4">
        <f>E53*E54</f>
        <v>96793199.225654393</v>
      </c>
      <c r="F55" s="4">
        <f t="shared" ref="F55:I55" si="6">F53*F54</f>
        <v>88801100.207022384</v>
      </c>
      <c r="G55" s="4">
        <f t="shared" si="6"/>
        <v>81468899.272497579</v>
      </c>
      <c r="H55" s="4">
        <f t="shared" si="6"/>
        <v>74742109.424309701</v>
      </c>
      <c r="I55" s="4">
        <f t="shared" si="6"/>
        <v>68570742.591109812</v>
      </c>
    </row>
    <row r="56" spans="1:9" x14ac:dyDescent="0.2">
      <c r="A56" t="s">
        <v>29</v>
      </c>
      <c r="B56" s="3">
        <f>SUM(C55:I55)</f>
        <v>138984613.41172534</v>
      </c>
    </row>
    <row r="57" spans="1:9" x14ac:dyDescent="0.2">
      <c r="B57" s="3"/>
    </row>
    <row r="58" spans="1:9" x14ac:dyDescent="0.2">
      <c r="A58" t="s">
        <v>49</v>
      </c>
      <c r="B58" s="3"/>
    </row>
    <row r="59" spans="1:9" x14ac:dyDescent="0.2">
      <c r="A59" t="s">
        <v>50</v>
      </c>
      <c r="B59" s="3"/>
    </row>
    <row r="60" spans="1:9" x14ac:dyDescent="0.2">
      <c r="B60" t="s">
        <v>51</v>
      </c>
      <c r="D60" s="6">
        <v>200000000</v>
      </c>
    </row>
    <row r="61" spans="1:9" x14ac:dyDescent="0.2">
      <c r="B61" s="3"/>
      <c r="C61" t="s">
        <v>52</v>
      </c>
      <c r="E61" s="6"/>
    </row>
    <row r="62" spans="1:9" x14ac:dyDescent="0.2">
      <c r="B62" s="3"/>
      <c r="D62" t="s">
        <v>53</v>
      </c>
      <c r="E62">
        <f>D54</f>
        <v>0.9174311926605504</v>
      </c>
      <c r="F62">
        <f>E54</f>
        <v>0.84167999326655996</v>
      </c>
      <c r="G62">
        <f t="shared" ref="G62:I62" si="7">F54</f>
        <v>0.77218348006106419</v>
      </c>
      <c r="H62">
        <f t="shared" si="7"/>
        <v>0.7084252110651964</v>
      </c>
      <c r="I62">
        <f t="shared" si="7"/>
        <v>0.64993138629834524</v>
      </c>
    </row>
    <row r="63" spans="1:9" x14ac:dyDescent="0.2">
      <c r="B63" s="3"/>
      <c r="D63" t="s">
        <v>28</v>
      </c>
      <c r="E63" s="6">
        <f>E53*E62</f>
        <v>105504587.1559633</v>
      </c>
      <c r="F63" s="6">
        <f t="shared" ref="F63:I63" si="8">F53*F62</f>
        <v>96793199.225654393</v>
      </c>
      <c r="G63" s="6">
        <f t="shared" si="8"/>
        <v>88801100.207022384</v>
      </c>
      <c r="H63" s="6">
        <f t="shared" si="8"/>
        <v>81468899.272497579</v>
      </c>
      <c r="I63" s="6">
        <f t="shared" si="8"/>
        <v>74742109.424309701</v>
      </c>
    </row>
    <row r="64" spans="1:9" x14ac:dyDescent="0.2">
      <c r="A64" t="s">
        <v>54</v>
      </c>
      <c r="B64" s="3"/>
      <c r="E64" s="6"/>
      <c r="F64" s="6"/>
      <c r="G64" s="6"/>
      <c r="H64" s="6"/>
      <c r="I64" s="6"/>
    </row>
    <row r="65" spans="1:9" x14ac:dyDescent="0.2">
      <c r="B65" s="3"/>
      <c r="D65" s="8">
        <f>SUM(E63:I63)</f>
        <v>447309895.28544736</v>
      </c>
      <c r="E65" s="6"/>
      <c r="F65" s="6"/>
      <c r="G65" s="6"/>
      <c r="H65" s="6"/>
      <c r="I65" s="6"/>
    </row>
    <row r="66" spans="1:9" x14ac:dyDescent="0.2">
      <c r="B66" s="3"/>
      <c r="E66" s="6"/>
      <c r="F66" s="6"/>
      <c r="G66" s="6"/>
      <c r="H66" s="6"/>
      <c r="I66" s="6"/>
    </row>
    <row r="67" spans="1:9" x14ac:dyDescent="0.2">
      <c r="A67" t="s">
        <v>44</v>
      </c>
    </row>
    <row r="68" spans="1:9" x14ac:dyDescent="0.2">
      <c r="E68" s="3">
        <f>E11</f>
        <v>78000000</v>
      </c>
      <c r="F68" s="3">
        <f>E68</f>
        <v>78000000</v>
      </c>
      <c r="G68" s="3">
        <f t="shared" ref="G68:I68" si="9">F68</f>
        <v>78000000</v>
      </c>
      <c r="H68" s="3">
        <f t="shared" si="9"/>
        <v>78000000</v>
      </c>
      <c r="I68" s="3">
        <f t="shared" si="9"/>
        <v>78000000</v>
      </c>
    </row>
    <row r="69" spans="1:9" x14ac:dyDescent="0.2">
      <c r="A69" t="s">
        <v>28</v>
      </c>
      <c r="C69" s="6">
        <f>C55</f>
        <v>-335000000</v>
      </c>
      <c r="D69" s="4">
        <f>D55</f>
        <v>63608562.691131487</v>
      </c>
      <c r="E69" s="4">
        <f>E54*E68</f>
        <v>65651039.474791676</v>
      </c>
      <c r="F69" s="4">
        <f t="shared" ref="F69:I69" si="10">F54*F68</f>
        <v>60230311.444763005</v>
      </c>
      <c r="G69" s="4">
        <f t="shared" si="10"/>
        <v>55257166.463085316</v>
      </c>
      <c r="H69" s="4">
        <f t="shared" si="10"/>
        <v>50694648.13127093</v>
      </c>
      <c r="I69" s="4">
        <f t="shared" si="10"/>
        <v>46508851.496578835</v>
      </c>
    </row>
    <row r="70" spans="1:9" x14ac:dyDescent="0.2">
      <c r="A70" t="s">
        <v>29</v>
      </c>
      <c r="B70" s="3">
        <f>SUM(C69:I69)</f>
        <v>6950579.7016212419</v>
      </c>
    </row>
    <row r="73" spans="1:9" x14ac:dyDescent="0.2">
      <c r="A73" t="s">
        <v>55</v>
      </c>
      <c r="E73" s="4">
        <f>E68*E62</f>
        <v>71559633.027522936</v>
      </c>
      <c r="F73" s="4">
        <f t="shared" ref="F73:I73" si="11">F68*F62</f>
        <v>65651039.474791676</v>
      </c>
      <c r="G73" s="4">
        <f t="shared" si="11"/>
        <v>60230311.444763005</v>
      </c>
      <c r="H73" s="4">
        <f t="shared" si="11"/>
        <v>55257166.463085316</v>
      </c>
      <c r="I73" s="4">
        <f t="shared" si="11"/>
        <v>50694648.13127093</v>
      </c>
    </row>
    <row r="74" spans="1:9" x14ac:dyDescent="0.2">
      <c r="D74" s="7">
        <f>SUM(E73:I73)</f>
        <v>303392798.54143387</v>
      </c>
    </row>
    <row r="78" spans="1:9" x14ac:dyDescent="0.2">
      <c r="A78" t="s">
        <v>45</v>
      </c>
      <c r="E78" s="3">
        <f>E12</f>
        <v>15000000</v>
      </c>
      <c r="F78" s="3">
        <f>E78</f>
        <v>15000000</v>
      </c>
      <c r="G78" s="3">
        <f t="shared" ref="G78:I78" si="12">F78</f>
        <v>15000000</v>
      </c>
      <c r="H78" s="3">
        <f t="shared" si="12"/>
        <v>15000000</v>
      </c>
      <c r="I78" s="3">
        <f t="shared" si="12"/>
        <v>15000000</v>
      </c>
    </row>
    <row r="79" spans="1:9" x14ac:dyDescent="0.2">
      <c r="A79" t="s">
        <v>28</v>
      </c>
      <c r="C79" s="6">
        <f>C55</f>
        <v>-335000000</v>
      </c>
      <c r="D79" s="4">
        <f>D55</f>
        <v>63608562.691131487</v>
      </c>
      <c r="E79" s="4">
        <f>E78*E54</f>
        <v>12625199.8989984</v>
      </c>
      <c r="F79" s="4">
        <f t="shared" ref="F79:I79" si="13">F78*F54</f>
        <v>11582752.200915962</v>
      </c>
      <c r="G79" s="4">
        <f t="shared" si="13"/>
        <v>10626378.165977946</v>
      </c>
      <c r="H79" s="4">
        <f t="shared" si="13"/>
        <v>9748970.7944751792</v>
      </c>
      <c r="I79" s="4">
        <f t="shared" si="13"/>
        <v>8944009.9031882361</v>
      </c>
    </row>
    <row r="80" spans="1:9" x14ac:dyDescent="0.2">
      <c r="A80" t="s">
        <v>29</v>
      </c>
      <c r="B80" s="6">
        <f>SUM(C79:I79)</f>
        <v>-217864126.3453128</v>
      </c>
    </row>
    <row r="82" spans="1:9" x14ac:dyDescent="0.2">
      <c r="A82" t="s">
        <v>55</v>
      </c>
      <c r="E82" s="4">
        <f>E78*E62</f>
        <v>13761467.889908256</v>
      </c>
      <c r="F82" s="4">
        <f t="shared" ref="F82:I82" si="14">F78*F62</f>
        <v>12625199.8989984</v>
      </c>
      <c r="G82" s="4">
        <f t="shared" si="14"/>
        <v>11582752.200915962</v>
      </c>
      <c r="H82" s="4">
        <f t="shared" si="14"/>
        <v>10626378.165977946</v>
      </c>
      <c r="I82" s="4">
        <f t="shared" si="14"/>
        <v>9748970.7944751792</v>
      </c>
    </row>
    <row r="83" spans="1:9" x14ac:dyDescent="0.2">
      <c r="D83" s="4">
        <f>SUM(E82:I82)</f>
        <v>58344768.950275749</v>
      </c>
    </row>
    <row r="84" spans="1:9" x14ac:dyDescent="0.2">
      <c r="B84" t="s">
        <v>56</v>
      </c>
      <c r="D84" s="4"/>
    </row>
    <row r="85" spans="1:9" x14ac:dyDescent="0.2">
      <c r="D85" s="7">
        <v>200000000</v>
      </c>
    </row>
    <row r="87" spans="1:9" x14ac:dyDescent="0.2">
      <c r="A87" t="s">
        <v>46</v>
      </c>
    </row>
    <row r="88" spans="1:9" x14ac:dyDescent="0.2">
      <c r="A88" t="s">
        <v>47</v>
      </c>
    </row>
    <row r="90" spans="1:9" x14ac:dyDescent="0.2">
      <c r="A90" t="s">
        <v>57</v>
      </c>
    </row>
    <row r="91" spans="1:9" x14ac:dyDescent="0.2">
      <c r="C91" t="s">
        <v>58</v>
      </c>
      <c r="D91" s="1">
        <v>0</v>
      </c>
      <c r="E91" s="1">
        <v>1</v>
      </c>
    </row>
    <row r="92" spans="1:9" x14ac:dyDescent="0.2">
      <c r="C92" t="s">
        <v>59</v>
      </c>
      <c r="D92" s="6">
        <f>C55</f>
        <v>-335000000</v>
      </c>
      <c r="E92" s="4">
        <f>D55+D65</f>
        <v>510918457.97657883</v>
      </c>
    </row>
    <row r="93" spans="1:9" x14ac:dyDescent="0.2">
      <c r="C93" t="s">
        <v>60</v>
      </c>
      <c r="D93" s="6">
        <f>C69</f>
        <v>-335000000</v>
      </c>
      <c r="E93" s="4">
        <f>D69+D74</f>
        <v>367001361.23256534</v>
      </c>
    </row>
    <row r="94" spans="1:9" x14ac:dyDescent="0.2">
      <c r="C94" t="s">
        <v>61</v>
      </c>
      <c r="D94" s="6">
        <f>C79</f>
        <v>-335000000</v>
      </c>
      <c r="E94" s="4">
        <f>D79+D85</f>
        <v>263608562.69113147</v>
      </c>
    </row>
    <row r="95" spans="1:9" x14ac:dyDescent="0.2">
      <c r="B95" t="s">
        <v>62</v>
      </c>
      <c r="D95" s="6">
        <f>D10*D92+D11*D93+D12*D94</f>
        <v>-335000000</v>
      </c>
      <c r="E95" s="4">
        <f>D10*E92+D11*E93+D12*E94</f>
        <v>380509460.63342524</v>
      </c>
    </row>
    <row r="96" spans="1:9" x14ac:dyDescent="0.2">
      <c r="B96" t="s">
        <v>63</v>
      </c>
      <c r="D96">
        <f>C54</f>
        <v>1</v>
      </c>
      <c r="E96">
        <f>D54</f>
        <v>0.9174311926605504</v>
      </c>
    </row>
    <row r="97" spans="1:5" x14ac:dyDescent="0.2">
      <c r="B97" t="s">
        <v>28</v>
      </c>
      <c r="D97">
        <f>D95*D96</f>
        <v>-335000000</v>
      </c>
      <c r="E97" s="4">
        <f>E95*E96</f>
        <v>349091248.28754604</v>
      </c>
    </row>
    <row r="99" spans="1:5" x14ac:dyDescent="0.2">
      <c r="A99" t="s">
        <v>64</v>
      </c>
    </row>
    <row r="100" spans="1:5" x14ac:dyDescent="0.2">
      <c r="D100" s="7">
        <f>D97+E97</f>
        <v>14091248.287546039</v>
      </c>
    </row>
    <row r="102" spans="1:5" x14ac:dyDescent="0.2">
      <c r="A102" t="s">
        <v>65</v>
      </c>
      <c r="D102" s="4">
        <f>D100-C31</f>
        <v>11126144.146305531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Microsoft Office User</cp:lastModifiedBy>
  <dcterms:created xsi:type="dcterms:W3CDTF">2023-02-16T15:22:15Z</dcterms:created>
  <dcterms:modified xsi:type="dcterms:W3CDTF">2023-02-16T17:51:38Z</dcterms:modified>
</cp:coreProperties>
</file>