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ate1904="1" showInkAnnotation="0" autoCompressPictures="0"/>
  <bookViews>
    <workbookView xWindow="1740" yWindow="1185" windowWidth="24720" windowHeight="11040" tabRatio="500"/>
  </bookViews>
  <sheets>
    <sheet name="Model" sheetId="1" r:id="rId1"/>
    <sheet name="Sens.Analys." sheetId="2" r:id="rId2"/>
  </sheets>
  <calcPr calcId="145621" concurrentCalc="0"/>
  <extLst>
    <ext xmlns:mx="http://schemas.microsoft.com/office/mac/excel/2008/main" uri="http://schemas.microsoft.com/office/mac/excel/2008/main">
      <mx:ArchID Flags="2"/>
    </ext>
  </extLst>
</workbook>
</file>

<file path=xl/calcChain.xml><?xml version="1.0" encoding="utf-8"?>
<calcChain xmlns="http://schemas.openxmlformats.org/spreadsheetml/2006/main">
  <c r="D4" i="1" l="1"/>
  <c r="E2" i="1"/>
  <c r="E1" i="1"/>
  <c r="G2" i="1"/>
  <c r="J1" i="1"/>
  <c r="C10" i="1"/>
  <c r="C13" i="1"/>
  <c r="C19" i="1"/>
  <c r="D10" i="1"/>
  <c r="D19" i="1"/>
  <c r="E10" i="1"/>
  <c r="E19" i="1"/>
  <c r="F10" i="1"/>
  <c r="M5" i="1"/>
  <c r="F14" i="1"/>
  <c r="N4" i="1"/>
  <c r="F16" i="1"/>
  <c r="F19" i="1"/>
  <c r="G10" i="1"/>
  <c r="G14" i="1"/>
  <c r="G16" i="1"/>
  <c r="G19" i="1"/>
  <c r="H10" i="1"/>
  <c r="H14" i="1"/>
  <c r="H16" i="1"/>
  <c r="H19" i="1"/>
  <c r="I10" i="1"/>
  <c r="I14" i="1"/>
  <c r="I16" i="1"/>
  <c r="I19" i="1"/>
  <c r="J10" i="1"/>
  <c r="J14" i="1"/>
  <c r="J16" i="1"/>
  <c r="J19" i="1"/>
  <c r="K10" i="1"/>
  <c r="K14" i="1"/>
  <c r="K16" i="1"/>
  <c r="K19" i="1"/>
  <c r="L10" i="1"/>
  <c r="L14" i="1"/>
  <c r="L16" i="1"/>
  <c r="L19" i="1"/>
  <c r="M10" i="1"/>
  <c r="M14" i="1"/>
  <c r="M16" i="1"/>
  <c r="M19" i="1"/>
  <c r="N10" i="1"/>
  <c r="N14" i="1"/>
  <c r="N19" i="1"/>
  <c r="O10" i="1"/>
  <c r="O13" i="1"/>
  <c r="O14" i="1"/>
  <c r="O15" i="1"/>
  <c r="O19" i="1"/>
  <c r="B20" i="1"/>
  <c r="B4" i="1"/>
</calcChain>
</file>

<file path=xl/sharedStrings.xml><?xml version="1.0" encoding="utf-8"?>
<sst xmlns="http://schemas.openxmlformats.org/spreadsheetml/2006/main" count="74" uniqueCount="73">
  <si>
    <t>old:</t>
    <phoneticPr fontId="2" type="noConversion"/>
  </si>
  <si>
    <t>new:</t>
    <phoneticPr fontId="2" type="noConversion"/>
  </si>
  <si>
    <t>growth rate:</t>
    <phoneticPr fontId="2" type="noConversion"/>
  </si>
  <si>
    <t>After-tax Cost savings:</t>
    <phoneticPr fontId="2" type="noConversion"/>
  </si>
  <si>
    <t>Inventory:</t>
    <phoneticPr fontId="2" type="noConversion"/>
  </si>
  <si>
    <t>Deprec Tax Savings:</t>
    <phoneticPr fontId="2" type="noConversion"/>
  </si>
  <si>
    <t>Deprec life:</t>
    <phoneticPr fontId="2" type="noConversion"/>
  </si>
  <si>
    <t>MACRS Table:</t>
    <phoneticPr fontId="2" type="noConversion"/>
  </si>
  <si>
    <t>Salvage:</t>
    <phoneticPr fontId="2" type="noConversion"/>
  </si>
  <si>
    <t>Depreciable Base:</t>
    <phoneticPr fontId="2" type="noConversion"/>
  </si>
  <si>
    <t>PV:</t>
    <phoneticPr fontId="2" type="noConversion"/>
  </si>
  <si>
    <t>NPV:</t>
    <phoneticPr fontId="2" type="noConversion"/>
  </si>
  <si>
    <t>Land</t>
    <phoneticPr fontId="2" type="noConversion"/>
  </si>
  <si>
    <t>Total Invst:</t>
    <phoneticPr fontId="2" type="noConversion"/>
  </si>
  <si>
    <t>I place assumptions / project unknowns in highlighted cells.  We can manipulate these to do sensitivity analyses.</t>
    <phoneticPr fontId="2" type="noConversion"/>
  </si>
  <si>
    <t>Servers</t>
    <phoneticPr fontId="2" type="noConversion"/>
  </si>
  <si>
    <t>savings per server:</t>
    <phoneticPr fontId="2" type="noConversion"/>
  </si>
  <si>
    <t>Note that the cost of the servers does not enter into the NPV analysis of this make vs buy decision.</t>
    <phoneticPr fontId="2" type="noConversion"/>
  </si>
  <si>
    <t>Credit Sprd:</t>
    <phoneticPr fontId="2" type="noConversion"/>
  </si>
  <si>
    <t>Steps and discussions:</t>
    <phoneticPr fontId="2" type="noConversion"/>
  </si>
  <si>
    <t>1. Decide what cost of capital to use in evaluating the project.  If the project is in the company's main line of business, this will generally be its weighted average cost of capital.</t>
    <phoneticPr fontId="2" type="noConversion"/>
  </si>
  <si>
    <t>After-tax kd</t>
    <phoneticPr fontId="2" type="noConversion"/>
  </si>
  <si>
    <t>1. Base Case</t>
    <phoneticPr fontId="2" type="noConversion"/>
  </si>
  <si>
    <t>NPV</t>
    <phoneticPr fontId="2" type="noConversion"/>
  </si>
  <si>
    <t>55.7 million</t>
    <phoneticPr fontId="2" type="noConversion"/>
  </si>
  <si>
    <t>34.4 million</t>
    <phoneticPr fontId="2" type="noConversion"/>
  </si>
  <si>
    <t>2.  Beta = 1.4</t>
    <phoneticPr fontId="2" type="noConversion"/>
  </si>
  <si>
    <t>-2.4 million</t>
    <phoneticPr fontId="2" type="noConversion"/>
  </si>
  <si>
    <t>-69.3 million</t>
    <phoneticPr fontId="2" type="noConversion"/>
  </si>
  <si>
    <t>Discussion:</t>
    <phoneticPr fontId="2" type="noConversion"/>
  </si>
  <si>
    <t>Obviously the value of the project is lower is our WACC is higher than our estimate.  But the sensitivity is not that severe and the downside risk seems limited.</t>
    <phoneticPr fontId="2" type="noConversion"/>
  </si>
  <si>
    <t>Sales forecasts are critical since the chip has a narrow application.  The sensitivity to future sales suggests a more careful market analysis.</t>
    <phoneticPr fontId="2" type="noConversion"/>
  </si>
  <si>
    <t xml:space="preserve">    When you calculate WACC, make sure that all the returns and yield are on an annual basis.  There is enough ``noise'' that the compounding frequency of the yields is not important enough to worry about.</t>
    <phoneticPr fontId="2" type="noConversion"/>
  </si>
  <si>
    <t>2. Build the timeline of all incremental cash flows from the project.</t>
    <phoneticPr fontId="2" type="noConversion"/>
  </si>
  <si>
    <t xml:space="preserve">    Taxes matter in the sense that they affect our cash flows.  The capital outlay is not a deductible expense, but it generates a flow of deductible depreciation expenses.</t>
    <phoneticPr fontId="2" type="noConversion"/>
  </si>
  <si>
    <t xml:space="preserve">        A non-cash expense such as depreciation reduces our taxable income, and therefore the tax bill.</t>
    <phoneticPr fontId="2" type="noConversion"/>
  </si>
  <si>
    <t xml:space="preserve">        We can only keep (1 - tau) times each dollar in increased taxable income.</t>
    <phoneticPr fontId="2" type="noConversion"/>
  </si>
  <si>
    <t xml:space="preserve">  That is because Apple is already going ahead with the new servers.  The value of the make vs buy decision is incremental and separable from that decision.  </t>
    <phoneticPr fontId="2" type="noConversion"/>
  </si>
  <si>
    <t xml:space="preserve">   This decision will affect how profitable each server sale is.  The answer we get is the same regardless of whether the servers sell for $3,000 $5,000 or $10,000 each.</t>
    <phoneticPr fontId="2" type="noConversion"/>
  </si>
  <si>
    <t xml:space="preserve">  All other cells follow from these assumptions.</t>
    <phoneticPr fontId="2" type="noConversion"/>
  </si>
  <si>
    <t>Project Cash Flow Timeline</t>
    <phoneticPr fontId="2" type="noConversion"/>
  </si>
  <si>
    <t>Cash</t>
    <phoneticPr fontId="2" type="noConversion"/>
  </si>
  <si>
    <t>Time:</t>
    <phoneticPr fontId="2" type="noConversion"/>
  </si>
  <si>
    <t>WACC:</t>
    <phoneticPr fontId="2" type="noConversion"/>
  </si>
  <si>
    <t>ke:</t>
    <phoneticPr fontId="2" type="noConversion"/>
  </si>
  <si>
    <t>rf</t>
    <phoneticPr fontId="2" type="noConversion"/>
  </si>
  <si>
    <t>E(Rm)</t>
    <phoneticPr fontId="2" type="noConversion"/>
  </si>
  <si>
    <t>ytm</t>
    <phoneticPr fontId="2" type="noConversion"/>
  </si>
  <si>
    <t>tax rate:</t>
    <phoneticPr fontId="2" type="noConversion"/>
  </si>
  <si>
    <t>beta:</t>
    <phoneticPr fontId="2" type="noConversion"/>
  </si>
  <si>
    <t>we</t>
    <phoneticPr fontId="2" type="noConversion"/>
  </si>
  <si>
    <t>wd</t>
    <phoneticPr fontId="2" type="noConversion"/>
  </si>
  <si>
    <t>df:</t>
    <phoneticPr fontId="2" type="noConversion"/>
  </si>
  <si>
    <t>Install / Construction:</t>
    <phoneticPr fontId="2" type="noConversion"/>
  </si>
  <si>
    <t>Annual Cost reduction:</t>
    <phoneticPr fontId="2" type="noConversion"/>
  </si>
  <si>
    <t>Projects like this one that involve state of the art technology are easy to undervalue, because they often produce positive externalities.</t>
    <phoneticPr fontId="2" type="noConversion"/>
  </si>
  <si>
    <t xml:space="preserve">    As an example, it may learn that new technologies enable cost-cutting in existing manufacturing sites.  (Anhueser-Busch's Cartersville 2000).</t>
    <phoneticPr fontId="2" type="noConversion"/>
  </si>
  <si>
    <t xml:space="preserve">      A possible caveat is that if the company has taxable losses then it will have to defer taking advantage of the depreciation tax shield, which would reduce this project's net present value.</t>
    <phoneticPr fontId="2" type="noConversion"/>
  </si>
  <si>
    <t xml:space="preserve">    The rule of thumb we use is that 1/2 of the credit spread is compensation for expected loss, and as such is not part of the pre-tax cost of debt.</t>
    <phoneticPr fontId="2" type="noConversion"/>
  </si>
  <si>
    <t xml:space="preserve">  Nevertheless, our parameters are generally at the high (costly) end -- risk-free rate, when the current 30-year T-Bond yield currently has a 3.03% yield.</t>
    <phoneticPr fontId="2" type="noConversion"/>
  </si>
  <si>
    <t>39.8 million</t>
    <phoneticPr fontId="2" type="noConversion"/>
  </si>
  <si>
    <t>4.  Server sales drop by 11% per yr:</t>
    <phoneticPr fontId="2" type="noConversion"/>
  </si>
  <si>
    <t xml:space="preserve">   The market risk premium is a wild card, but 5 and 6% are at the high end.</t>
    <phoneticPr fontId="2" type="noConversion"/>
  </si>
  <si>
    <t>The nightmare scenario is a large drop in sales, coupled with higher production costs.</t>
    <phoneticPr fontId="2" type="noConversion"/>
  </si>
  <si>
    <t>The strategic planning process must place the risk reward profile of this project in the context of the other risks that the</t>
    <phoneticPr fontId="2" type="noConversion"/>
  </si>
  <si>
    <t xml:space="preserve">   company faces. </t>
    <phoneticPr fontId="2" type="noConversion"/>
  </si>
  <si>
    <t>3.  Market Risk Premium 6%:</t>
    <phoneticPr fontId="2" type="noConversion"/>
  </si>
  <si>
    <t>5.  Savings per server only $40.</t>
    <phoneticPr fontId="2" type="noConversion"/>
  </si>
  <si>
    <t>The key value driver of this project is the production savings per chip.  Our engineers say that the new plant will produce chips at a cost of $300 a piece.</t>
    <phoneticPr fontId="2" type="noConversion"/>
  </si>
  <si>
    <t xml:space="preserve">     If this estimate is too optimistic, then the project could be a disaster and destroy company value.  Even if the cost amounts to $316 per chip, the</t>
    <phoneticPr fontId="2" type="noConversion"/>
  </si>
  <si>
    <t xml:space="preserve">     project's NPV is negative.</t>
    <phoneticPr fontId="2" type="noConversion"/>
  </si>
  <si>
    <t>3. You must identify all of the resources that the project will require and account for their costs--whether they are require cash outlays or are opportunity costs.</t>
    <phoneticPr fontId="2" type="noConversion"/>
  </si>
  <si>
    <t>Net Present Values of the project is alternative scenarios.</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</si>
</sst>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0"/>
      <name val="Verdana"/>
    </font>
    <font>
      <b/>
      <sz val="10"/>
      <name val="Verdana"/>
    </font>
    <font>
      <sz val="8"/>
      <name val="Verdana"/>
    </font>
    <font>
      <sz val="10"/>
      <color indexed="10"/>
      <name val="Verdana"/>
    </font>
  </fonts>
  <fills count="3">
    <fill>
      <patternFill patternType="none"/>
    </fill>
    <fill>
      <patternFill patternType="gray125"/>
    </fill>
    <fill>
      <patternFill patternType="solid">
        <fgColor indexed="47"/>
        <bgColor indexed="64"/>
      </patternFill>
    </fill>
  </fills>
  <borders count="1">
    <border>
      <left/>
      <right/>
      <top/>
      <bottom/>
      <diagonal/>
    </border>
  </borders>
  <cellStyleXfs count="1">
    <xf numFmtId="0" fontId="0" fillId="0" borderId="0"/>
  </cellStyleXfs>
  <cellXfs count="9">
    <xf numFmtId="0" fontId="0" fillId="0" borderId="0" xfId="0"/>
    <xf numFmtId="0" fontId="1" fillId="0" borderId="0" xfId="0" applyFont="1"/>
    <xf numFmtId="3" fontId="0" fillId="0" borderId="0" xfId="0" applyNumberFormat="1"/>
    <xf numFmtId="3" fontId="1" fillId="0" borderId="0" xfId="0" applyNumberFormat="1" applyFont="1"/>
    <xf numFmtId="0" fontId="0" fillId="2" borderId="0" xfId="0" applyFill="1"/>
    <xf numFmtId="3" fontId="0" fillId="2" borderId="0" xfId="0" applyNumberFormat="1" applyFill="1"/>
    <xf numFmtId="3" fontId="0" fillId="2" borderId="0" xfId="0" applyNumberFormat="1" applyFill="1"/>
    <xf numFmtId="3" fontId="0" fillId="0" borderId="0" xfId="0" applyNumberFormat="1"/>
    <xf numFmtId="0" fontId="3" fillId="0" borderId="0" xfId="0" quotePrefix="1" applyFont="1"/>
  </cellXfs>
  <cellStyles count="1">
    <cellStyle name="Normal" xfId="0" builtinId="0"/>
  </cellStyles>
  <dxfs count="0"/>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enableFormatConditionsCalculation="0"/>
  <dimension ref="A1:T42"/>
  <sheetViews>
    <sheetView tabSelected="1" workbookViewId="0">
      <selection activeCell="D4" sqref="D4"/>
    </sheetView>
  </sheetViews>
  <sheetFormatPr defaultColWidth="11" defaultRowHeight="12.75" x14ac:dyDescent="0.2"/>
  <cols>
    <col min="2" max="2" width="13.625" customWidth="1"/>
    <col min="4" max="4" width="13.375" customWidth="1"/>
  </cols>
  <sheetData>
    <row r="1" spans="1:20" x14ac:dyDescent="0.2">
      <c r="A1" s="4" t="s">
        <v>45</v>
      </c>
      <c r="B1" s="4">
        <v>4.4999999999999998E-2</v>
      </c>
      <c r="C1" t="s">
        <v>43</v>
      </c>
      <c r="D1" t="s">
        <v>44</v>
      </c>
      <c r="E1">
        <f>B1+B6*(B2-B1)</f>
        <v>0.1</v>
      </c>
      <c r="F1" s="4" t="s">
        <v>50</v>
      </c>
      <c r="G1" s="4">
        <v>0.88</v>
      </c>
      <c r="I1" t="s">
        <v>43</v>
      </c>
      <c r="J1" s="1">
        <f>G1*E1+G2*E2</f>
        <v>9.2320000000000013E-2</v>
      </c>
      <c r="L1" t="s">
        <v>6</v>
      </c>
      <c r="M1">
        <v>7</v>
      </c>
    </row>
    <row r="2" spans="1:20" x14ac:dyDescent="0.2">
      <c r="A2" s="4" t="s">
        <v>46</v>
      </c>
      <c r="B2" s="4">
        <v>9.5000000000000001E-2</v>
      </c>
      <c r="D2" t="s">
        <v>21</v>
      </c>
      <c r="E2">
        <f>(1-B5)*(B1+0.5*B3)</f>
        <v>3.6000000000000004E-2</v>
      </c>
      <c r="F2" s="4" t="s">
        <v>51</v>
      </c>
      <c r="G2" s="4">
        <f>1-G1</f>
        <v>0.12</v>
      </c>
    </row>
    <row r="3" spans="1:20" x14ac:dyDescent="0.2">
      <c r="A3" s="4" t="s">
        <v>18</v>
      </c>
      <c r="B3" s="4">
        <v>6.0000000000000001E-3</v>
      </c>
      <c r="L3" t="s">
        <v>7</v>
      </c>
      <c r="M3">
        <v>0.1429</v>
      </c>
      <c r="N3">
        <v>0.24490000000000001</v>
      </c>
      <c r="O3">
        <v>0.1749</v>
      </c>
      <c r="P3">
        <v>0.1249</v>
      </c>
      <c r="Q3">
        <v>8.9300000000000004E-2</v>
      </c>
      <c r="R3">
        <v>8.9200000000000002E-2</v>
      </c>
      <c r="S3">
        <v>8.9300000000000004E-2</v>
      </c>
      <c r="T3">
        <v>4.4600000000000001E-2</v>
      </c>
    </row>
    <row r="4" spans="1:20" x14ac:dyDescent="0.2">
      <c r="A4" s="5" t="s">
        <v>47</v>
      </c>
      <c r="B4" s="4">
        <f>B1+B3</f>
        <v>5.0999999999999997E-2</v>
      </c>
      <c r="C4" s="4" t="s">
        <v>13</v>
      </c>
      <c r="D4" s="6">
        <f>-C12-D12-E12</f>
        <v>250000000</v>
      </c>
      <c r="L4" t="s">
        <v>9</v>
      </c>
      <c r="N4" s="2">
        <f>D4-O17</f>
        <v>245000000</v>
      </c>
    </row>
    <row r="5" spans="1:20" x14ac:dyDescent="0.2">
      <c r="A5" s="4" t="s">
        <v>48</v>
      </c>
      <c r="B5" s="4">
        <v>0.25</v>
      </c>
      <c r="C5" s="4" t="s">
        <v>54</v>
      </c>
      <c r="D5" s="4"/>
      <c r="E5" s="2">
        <v>1000000</v>
      </c>
      <c r="F5" s="4" t="s">
        <v>15</v>
      </c>
      <c r="G5" s="4" t="s">
        <v>0</v>
      </c>
      <c r="H5" s="6">
        <v>375</v>
      </c>
      <c r="I5" s="4" t="s">
        <v>1</v>
      </c>
      <c r="J5" s="6">
        <v>300</v>
      </c>
      <c r="K5" t="s">
        <v>16</v>
      </c>
      <c r="M5" s="2">
        <f>H5-J5</f>
        <v>75</v>
      </c>
    </row>
    <row r="6" spans="1:20" x14ac:dyDescent="0.2">
      <c r="A6" s="4" t="s">
        <v>49</v>
      </c>
      <c r="B6" s="4">
        <v>1.1000000000000001</v>
      </c>
      <c r="E6" t="s">
        <v>2</v>
      </c>
      <c r="F6">
        <v>-0.03</v>
      </c>
    </row>
    <row r="8" spans="1:20" x14ac:dyDescent="0.2">
      <c r="A8" t="s">
        <v>40</v>
      </c>
    </row>
    <row r="9" spans="1:20" x14ac:dyDescent="0.2">
      <c r="A9" t="s">
        <v>41</v>
      </c>
      <c r="B9" t="s">
        <v>42</v>
      </c>
      <c r="C9">
        <v>0</v>
      </c>
      <c r="D9">
        <v>1</v>
      </c>
      <c r="E9">
        <v>2</v>
      </c>
      <c r="F9">
        <v>3</v>
      </c>
      <c r="G9">
        <v>4</v>
      </c>
      <c r="H9">
        <v>5</v>
      </c>
      <c r="I9">
        <v>6</v>
      </c>
      <c r="J9">
        <v>7</v>
      </c>
      <c r="K9">
        <v>8</v>
      </c>
      <c r="L9">
        <v>9</v>
      </c>
      <c r="M9">
        <v>10</v>
      </c>
      <c r="N9">
        <v>11</v>
      </c>
      <c r="O9">
        <v>12</v>
      </c>
    </row>
    <row r="10" spans="1:20" x14ac:dyDescent="0.2">
      <c r="B10" t="s">
        <v>52</v>
      </c>
      <c r="C10">
        <f>1/(1+$J$1)^C9</f>
        <v>1</v>
      </c>
      <c r="D10">
        <f t="shared" ref="D10:M10" si="0">1/(1+$J$1)^D9</f>
        <v>0.91548264244909916</v>
      </c>
      <c r="E10">
        <f t="shared" si="0"/>
        <v>0.8381084686255853</v>
      </c>
      <c r="F10">
        <f t="shared" si="0"/>
        <v>0.76727375551631871</v>
      </c>
      <c r="G10">
        <f t="shared" si="0"/>
        <v>0.70242580518192355</v>
      </c>
      <c r="H10">
        <f t="shared" si="0"/>
        <v>0.64305863225238358</v>
      </c>
      <c r="I10">
        <f t="shared" si="0"/>
        <v>0.58870901590411562</v>
      </c>
      <c r="J10">
        <f t="shared" si="0"/>
        <v>0.53895288551350851</v>
      </c>
      <c r="K10">
        <f t="shared" si="0"/>
        <v>0.49340201178547366</v>
      </c>
      <c r="L10">
        <f t="shared" si="0"/>
        <v>0.45170097753906702</v>
      </c>
      <c r="M10">
        <f t="shared" si="0"/>
        <v>0.41352440451430633</v>
      </c>
      <c r="N10">
        <f t="shared" ref="N10" si="1">1/(1+$J$1)^N9</f>
        <v>0.37857441456194729</v>
      </c>
      <c r="O10">
        <f t="shared" ref="O10" si="2">1/(1+$J$1)^O9</f>
        <v>0.3465783054067923</v>
      </c>
    </row>
    <row r="12" spans="1:20" x14ac:dyDescent="0.2">
      <c r="A12" t="s">
        <v>53</v>
      </c>
      <c r="C12" s="2">
        <v>-75000000</v>
      </c>
      <c r="D12" s="2">
        <v>-100000000</v>
      </c>
      <c r="E12" s="2">
        <v>-75000000</v>
      </c>
      <c r="P12" s="2"/>
    </row>
    <row r="13" spans="1:20" x14ac:dyDescent="0.2">
      <c r="A13" s="4" t="s">
        <v>12</v>
      </c>
      <c r="B13" s="4"/>
      <c r="C13" s="6">
        <f>-60*175000</f>
        <v>-10500000</v>
      </c>
      <c r="D13" s="2"/>
      <c r="O13" s="7">
        <f>-C13</f>
        <v>10500000</v>
      </c>
      <c r="P13" s="2"/>
    </row>
    <row r="14" spans="1:20" x14ac:dyDescent="0.2">
      <c r="A14" t="s">
        <v>3</v>
      </c>
      <c r="E14" s="2"/>
      <c r="F14" s="2">
        <f t="shared" ref="F14:O14" si="3">(1+$F$6)^(F9-3)*$E$5*$M$5*(1-$B$5)</f>
        <v>56250000</v>
      </c>
      <c r="G14" s="2">
        <f t="shared" si="3"/>
        <v>54562500</v>
      </c>
      <c r="H14" s="2">
        <f t="shared" si="3"/>
        <v>52925625</v>
      </c>
      <c r="I14" s="2">
        <f t="shared" si="3"/>
        <v>51337856.25</v>
      </c>
      <c r="J14" s="2">
        <f t="shared" si="3"/>
        <v>49797720.562499993</v>
      </c>
      <c r="K14" s="2">
        <f t="shared" si="3"/>
        <v>48303788.945624992</v>
      </c>
      <c r="L14" s="2">
        <f t="shared" si="3"/>
        <v>46854675.27725625</v>
      </c>
      <c r="M14" s="2">
        <f t="shared" si="3"/>
        <v>45449035.018938556</v>
      </c>
      <c r="N14" s="2">
        <f t="shared" si="3"/>
        <v>44085563.9683704</v>
      </c>
      <c r="O14" s="2">
        <f t="shared" si="3"/>
        <v>42762997.04931929</v>
      </c>
      <c r="P14" s="2"/>
    </row>
    <row r="15" spans="1:20" ht="12" customHeight="1" x14ac:dyDescent="0.2">
      <c r="A15" s="4" t="s">
        <v>4</v>
      </c>
      <c r="E15" s="6">
        <v>-30000000</v>
      </c>
      <c r="O15" s="7">
        <f>-E15</f>
        <v>30000000</v>
      </c>
      <c r="P15" s="2"/>
    </row>
    <row r="16" spans="1:20" x14ac:dyDescent="0.2">
      <c r="A16" t="s">
        <v>5</v>
      </c>
      <c r="E16" s="2"/>
      <c r="F16" s="2">
        <f t="shared" ref="F16:M16" si="4">$B$5*M3*$N$4</f>
        <v>8752625</v>
      </c>
      <c r="G16" s="2">
        <f t="shared" si="4"/>
        <v>15000125</v>
      </c>
      <c r="H16" s="2">
        <f t="shared" si="4"/>
        <v>10712625</v>
      </c>
      <c r="I16" s="2">
        <f t="shared" si="4"/>
        <v>7650125</v>
      </c>
      <c r="J16" s="2">
        <f t="shared" si="4"/>
        <v>5469625</v>
      </c>
      <c r="K16" s="2">
        <f t="shared" si="4"/>
        <v>5463500</v>
      </c>
      <c r="L16" s="2">
        <f t="shared" si="4"/>
        <v>5469625</v>
      </c>
      <c r="M16" s="2">
        <f t="shared" si="4"/>
        <v>2731750</v>
      </c>
      <c r="N16" s="2"/>
      <c r="P16" s="2"/>
    </row>
    <row r="17" spans="1:16" x14ac:dyDescent="0.2">
      <c r="A17" s="4" t="s">
        <v>8</v>
      </c>
      <c r="O17" s="2">
        <v>5000000</v>
      </c>
    </row>
    <row r="18" spans="1:16" x14ac:dyDescent="0.2">
      <c r="P18" s="2"/>
    </row>
    <row r="19" spans="1:16" x14ac:dyDescent="0.2">
      <c r="A19" s="2" t="s">
        <v>10</v>
      </c>
      <c r="B19" s="2"/>
      <c r="C19" s="2">
        <f>C10*(C12+C13+C14+C15+C16+C17)</f>
        <v>-85500000</v>
      </c>
      <c r="D19" s="2">
        <f t="shared" ref="D19:N19" si="5">D10*(D12+D13+D14+D15+D16+D17)</f>
        <v>-91548264.244909912</v>
      </c>
      <c r="E19" s="2">
        <f t="shared" si="5"/>
        <v>-88001389.20568645</v>
      </c>
      <c r="F19" s="2">
        <f t="shared" si="5"/>
        <v>49874808.202168949</v>
      </c>
      <c r="G19" s="2">
        <f t="shared" si="5"/>
        <v>48862582.876193203</v>
      </c>
      <c r="H19" s="2">
        <f t="shared" si="5"/>
        <v>40923126.003935248</v>
      </c>
      <c r="I19" s="2">
        <f t="shared" si="5"/>
        <v>34726756.391857922</v>
      </c>
      <c r="J19" s="2">
        <f t="shared" si="5"/>
        <v>29786495.365581572</v>
      </c>
      <c r="K19" s="2">
        <f t="shared" si="5"/>
        <v>26528888.534022231</v>
      </c>
      <c r="L19" s="2">
        <f t="shared" si="5"/>
        <v>23634937.584284324</v>
      </c>
      <c r="M19" s="2">
        <f t="shared" si="5"/>
        <v>19923930.433988377</v>
      </c>
      <c r="N19" s="2">
        <f t="shared" si="5"/>
        <v>16689666.569959102</v>
      </c>
      <c r="O19" s="2">
        <f>O10*(O12+O13+O14+O15+O16+O17)</f>
        <v>30590039.947477791</v>
      </c>
    </row>
    <row r="20" spans="1:16" x14ac:dyDescent="0.2">
      <c r="A20" s="1" t="s">
        <v>11</v>
      </c>
      <c r="B20" s="3">
        <f>SUM(C19:O19)</f>
        <v>56491578.458872333</v>
      </c>
    </row>
    <row r="22" spans="1:16" x14ac:dyDescent="0.2">
      <c r="A22" s="5" t="s">
        <v>14</v>
      </c>
      <c r="B22" s="5"/>
      <c r="C22" s="5"/>
      <c r="D22" s="5"/>
      <c r="E22" s="5"/>
      <c r="F22" s="5"/>
      <c r="G22" s="5"/>
      <c r="H22" s="5"/>
      <c r="I22" t="s">
        <v>39</v>
      </c>
    </row>
    <row r="25" spans="1:16" x14ac:dyDescent="0.2">
      <c r="A25" t="s">
        <v>17</v>
      </c>
    </row>
    <row r="26" spans="1:16" x14ac:dyDescent="0.2">
      <c r="A26" t="s">
        <v>37</v>
      </c>
    </row>
    <row r="27" spans="1:16" x14ac:dyDescent="0.2">
      <c r="A27" t="s">
        <v>38</v>
      </c>
    </row>
    <row r="28" spans="1:16" x14ac:dyDescent="0.2">
      <c r="A28" t="s">
        <v>57</v>
      </c>
    </row>
    <row r="32" spans="1:16" x14ac:dyDescent="0.2">
      <c r="A32" t="s">
        <v>19</v>
      </c>
    </row>
    <row r="33" spans="1:1" x14ac:dyDescent="0.2">
      <c r="A33" t="s">
        <v>20</v>
      </c>
    </row>
    <row r="34" spans="1:1" x14ac:dyDescent="0.2">
      <c r="A34" t="s">
        <v>32</v>
      </c>
    </row>
    <row r="35" spans="1:1" x14ac:dyDescent="0.2">
      <c r="A35" t="s">
        <v>58</v>
      </c>
    </row>
    <row r="37" spans="1:1" x14ac:dyDescent="0.2">
      <c r="A37" t="s">
        <v>33</v>
      </c>
    </row>
    <row r="38" spans="1:1" x14ac:dyDescent="0.2">
      <c r="A38" t="s">
        <v>34</v>
      </c>
    </row>
    <row r="39" spans="1:1" x14ac:dyDescent="0.2">
      <c r="A39" t="s">
        <v>35</v>
      </c>
    </row>
    <row r="40" spans="1:1" x14ac:dyDescent="0.2">
      <c r="A40" t="s">
        <v>36</v>
      </c>
    </row>
    <row r="42" spans="1:1" x14ac:dyDescent="0.2">
      <c r="A42" t="s">
        <v>71</v>
      </c>
    </row>
  </sheetData>
  <phoneticPr fontId="2" type="noConversion"/>
  <pageMargins left="0.75" right="0.75" top="1" bottom="1" header="0.5" footer="0.5"/>
  <ignoredErrors>
    <ignoredError sqref="C19:E19 O19" emptyCellReference="1"/>
  </ignoredErrors>
  <extLst>
    <ext xmlns:mx="http://schemas.microsoft.com/office/mac/excel/2008/main" uri="http://schemas.microsoft.com/office/mac/excel/2008/main">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enableFormatConditionsCalculation="0"/>
  <dimension ref="A1:B26"/>
  <sheetViews>
    <sheetView workbookViewId="0">
      <selection activeCell="A36" sqref="A36"/>
    </sheetView>
  </sheetViews>
  <sheetFormatPr defaultColWidth="11" defaultRowHeight="12.75" x14ac:dyDescent="0.2"/>
  <cols>
    <col min="1" max="1" width="31.375" customWidth="1"/>
  </cols>
  <sheetData>
    <row r="1" spans="1:2" x14ac:dyDescent="0.2">
      <c r="A1" t="s">
        <v>72</v>
      </c>
    </row>
    <row r="2" spans="1:2" x14ac:dyDescent="0.2">
      <c r="B2" t="s">
        <v>23</v>
      </c>
    </row>
    <row r="3" spans="1:2" x14ac:dyDescent="0.2">
      <c r="A3" t="s">
        <v>22</v>
      </c>
      <c r="B3" t="s">
        <v>24</v>
      </c>
    </row>
    <row r="4" spans="1:2" x14ac:dyDescent="0.2">
      <c r="A4" t="s">
        <v>26</v>
      </c>
      <c r="B4" t="s">
        <v>25</v>
      </c>
    </row>
    <row r="5" spans="1:2" x14ac:dyDescent="0.2">
      <c r="A5" t="s">
        <v>66</v>
      </c>
      <c r="B5" t="s">
        <v>60</v>
      </c>
    </row>
    <row r="6" spans="1:2" x14ac:dyDescent="0.2">
      <c r="A6" t="s">
        <v>61</v>
      </c>
      <c r="B6" s="8" t="s">
        <v>27</v>
      </c>
    </row>
    <row r="7" spans="1:2" x14ac:dyDescent="0.2">
      <c r="A7" t="s">
        <v>67</v>
      </c>
      <c r="B7" s="8" t="s">
        <v>28</v>
      </c>
    </row>
    <row r="10" spans="1:2" x14ac:dyDescent="0.2">
      <c r="A10" t="s">
        <v>29</v>
      </c>
    </row>
    <row r="11" spans="1:2" x14ac:dyDescent="0.2">
      <c r="B11" t="s">
        <v>30</v>
      </c>
    </row>
    <row r="12" spans="1:2" x14ac:dyDescent="0.2">
      <c r="B12" t="s">
        <v>59</v>
      </c>
    </row>
    <row r="13" spans="1:2" x14ac:dyDescent="0.2">
      <c r="B13" t="s">
        <v>62</v>
      </c>
    </row>
    <row r="15" spans="1:2" x14ac:dyDescent="0.2">
      <c r="B15" t="s">
        <v>31</v>
      </c>
    </row>
    <row r="17" spans="2:2" x14ac:dyDescent="0.2">
      <c r="B17" t="s">
        <v>68</v>
      </c>
    </row>
    <row r="18" spans="2:2" x14ac:dyDescent="0.2">
      <c r="B18" t="s">
        <v>69</v>
      </c>
    </row>
    <row r="19" spans="2:2" x14ac:dyDescent="0.2">
      <c r="B19" t="s">
        <v>70</v>
      </c>
    </row>
    <row r="21" spans="2:2" x14ac:dyDescent="0.2">
      <c r="B21" t="s">
        <v>63</v>
      </c>
    </row>
    <row r="22" spans="2:2" x14ac:dyDescent="0.2">
      <c r="B22" t="s">
        <v>64</v>
      </c>
    </row>
    <row r="23" spans="2:2" x14ac:dyDescent="0.2">
      <c r="B23" t="s">
        <v>65</v>
      </c>
    </row>
    <row r="25" spans="2:2" x14ac:dyDescent="0.2">
      <c r="B25" t="s">
        <v>55</v>
      </c>
    </row>
    <row r="26" spans="2:2" x14ac:dyDescent="0.2">
      <c r="B26" t="s">
        <v>56</v>
      </c>
    </row>
  </sheetData>
  <phoneticPr fontId="2" type="noConversion"/>
  <pageMargins left="0.75" right="0.75" top="1" bottom="1" header="0.5" footer="0.5"/>
  <extLst>
    <ext xmlns:mx="http://schemas.microsoft.com/office/mac/excel/2008/main" uri="http://schemas.microsoft.com/office/mac/excel/2008/main">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Model</vt:lpstr>
      <vt:lpstr>Sens.Analys.</vt:lpstr>
    </vt:vector>
  </TitlesOfParts>
  <Company>University of Arizona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 Lamoureux</dc:creator>
  <cp:lastModifiedBy>Christopher Lamoureux</cp:lastModifiedBy>
  <dcterms:created xsi:type="dcterms:W3CDTF">2018-02-10T18:15:53Z</dcterms:created>
  <dcterms:modified xsi:type="dcterms:W3CDTF">2019-02-11T18:21:05Z</dcterms:modified>
</cp:coreProperties>
</file>