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900" yWindow="-740" windowWidth="24800" windowHeight="16700" tabRatio="500"/>
  </bookViews>
  <sheets>
    <sheet name="Key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J24" i="1"/>
  <c r="C36"/>
  <c r="E30"/>
  <c r="B38"/>
  <c r="B40"/>
  <c r="C37"/>
  <c r="C38"/>
  <c r="C40"/>
  <c r="D36"/>
  <c r="D37"/>
  <c r="D38"/>
  <c r="D40"/>
  <c r="E36"/>
  <c r="E37"/>
  <c r="E38"/>
  <c r="E40"/>
  <c r="F36"/>
  <c r="F37"/>
  <c r="F34"/>
  <c r="F35"/>
  <c r="F38"/>
  <c r="F40"/>
  <c r="B41"/>
  <c r="C39"/>
  <c r="D39"/>
  <c r="E39"/>
  <c r="F39"/>
  <c r="B39"/>
  <c r="B11"/>
  <c r="B12"/>
  <c r="B14"/>
  <c r="B27"/>
  <c r="B22"/>
  <c r="B15"/>
  <c r="B21"/>
  <c r="B19"/>
  <c r="B18"/>
  <c r="D4"/>
  <c r="D5"/>
  <c r="B7"/>
  <c r="B8"/>
</calcChain>
</file>

<file path=xl/sharedStrings.xml><?xml version="1.0" encoding="utf-8"?>
<sst xmlns="http://schemas.openxmlformats.org/spreadsheetml/2006/main" count="34" uniqueCount="34">
  <si>
    <t>Beta:</t>
    <phoneticPr fontId="3" type="noConversion"/>
  </si>
  <si>
    <t>Monthly var m</t>
    <phoneticPr fontId="3" type="noConversion"/>
  </si>
  <si>
    <t>Monthly var i</t>
    <phoneticPr fontId="3" type="noConversion"/>
  </si>
  <si>
    <t>corr ( I,m)</t>
    <phoneticPr fontId="3" type="noConversion"/>
  </si>
  <si>
    <t>Monthly sigma:</t>
    <phoneticPr fontId="3" type="noConversion"/>
  </si>
  <si>
    <t>cov:</t>
    <phoneticPr fontId="3" type="noConversion"/>
  </si>
  <si>
    <t>beta:</t>
    <phoneticPr fontId="3" type="noConversion"/>
  </si>
  <si>
    <t>rf</t>
    <phoneticPr fontId="3" type="noConversion"/>
  </si>
  <si>
    <t>Ann E(rm):</t>
    <phoneticPr fontId="3" type="noConversion"/>
  </si>
  <si>
    <t>Monthly E(rm):</t>
    <phoneticPr fontId="3" type="noConversion"/>
  </si>
  <si>
    <t>Mkt Rsk Prem:</t>
    <phoneticPr fontId="3" type="noConversion"/>
  </si>
  <si>
    <t>E(ri) (CAPM):</t>
    <phoneticPr fontId="3" type="noConversion"/>
  </si>
  <si>
    <t>ytm:</t>
    <phoneticPr fontId="3" type="noConversion"/>
  </si>
  <si>
    <t>Credit Sprd:</t>
    <phoneticPr fontId="3" type="noConversion"/>
  </si>
  <si>
    <t>kd (pre-tax):</t>
    <phoneticPr fontId="3" type="noConversion"/>
  </si>
  <si>
    <t>tax rate:</t>
    <phoneticPr fontId="3" type="noConversion"/>
  </si>
  <si>
    <t>AT kd:</t>
    <phoneticPr fontId="3" type="noConversion"/>
  </si>
  <si>
    <t>w_e:</t>
    <phoneticPr fontId="3" type="noConversion"/>
  </si>
  <si>
    <t>w_d</t>
    <phoneticPr fontId="3" type="noConversion"/>
  </si>
  <si>
    <t>wacc:</t>
    <phoneticPr fontId="3" type="noConversion"/>
  </si>
  <si>
    <t>Year:</t>
    <phoneticPr fontId="3" type="noConversion"/>
  </si>
  <si>
    <t>Capital Outlay</t>
    <phoneticPr fontId="3" type="noConversion"/>
  </si>
  <si>
    <t>Land / Shack:</t>
    <phoneticPr fontId="3" type="noConversion"/>
  </si>
  <si>
    <t>Inventory:</t>
    <phoneticPr fontId="3" type="noConversion"/>
  </si>
  <si>
    <t>Deprec Tax Savings:</t>
    <phoneticPr fontId="3" type="noConversion"/>
  </si>
  <si>
    <t>MACRS:</t>
    <phoneticPr fontId="3" type="noConversion"/>
  </si>
  <si>
    <t xml:space="preserve">    Yr:</t>
    <phoneticPr fontId="3" type="noConversion"/>
  </si>
  <si>
    <t xml:space="preserve">    Charge:</t>
    <phoneticPr fontId="3" type="noConversion"/>
  </si>
  <si>
    <t>df</t>
    <phoneticPr fontId="3" type="noConversion"/>
  </si>
  <si>
    <t>Total Cash Flow:</t>
    <phoneticPr fontId="3" type="noConversion"/>
  </si>
  <si>
    <t>PV:</t>
    <phoneticPr fontId="3" type="noConversion"/>
  </si>
  <si>
    <t>NPV:</t>
    <phoneticPr fontId="3" type="noConversion"/>
  </si>
  <si>
    <t>Net Annual Savings:</t>
    <phoneticPr fontId="3" type="noConversion"/>
  </si>
  <si>
    <t xml:space="preserve"> AT NetCost Savings: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</si>
</sst>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4">
    <font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1" fillId="0" borderId="0" xfId="0" applyNumberFormat="1" applyFont="1"/>
    <xf numFmtId="3" fontId="2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J41"/>
  <sheetViews>
    <sheetView tabSelected="1" topLeftCell="A15" workbookViewId="0">
      <selection activeCell="G35" sqref="G35"/>
    </sheetView>
  </sheetViews>
  <sheetFormatPr baseColWidth="10" defaultRowHeight="13"/>
  <cols>
    <col min="1" max="1" width="15.5703125" customWidth="1"/>
    <col min="3" max="3" width="12.85546875" customWidth="1"/>
  </cols>
  <sheetData>
    <row r="1" spans="1:4">
      <c r="A1" t="s">
        <v>9</v>
      </c>
      <c r="B1">
        <v>6.7000000000000002E-3</v>
      </c>
    </row>
    <row r="3" spans="1:4">
      <c r="A3" t="s">
        <v>0</v>
      </c>
    </row>
    <row r="4" spans="1:4">
      <c r="A4" t="s">
        <v>1</v>
      </c>
      <c r="B4">
        <v>1.8749999999999999E-3</v>
      </c>
      <c r="C4" t="s">
        <v>4</v>
      </c>
      <c r="D4">
        <f>SQRT(B4)</f>
        <v>4.3301270189221933E-2</v>
      </c>
    </row>
    <row r="5" spans="1:4">
      <c r="A5" t="s">
        <v>2</v>
      </c>
      <c r="B5">
        <v>7.0000000000000001E-3</v>
      </c>
      <c r="D5">
        <f>SQRT(B5)</f>
        <v>8.3666002653407553E-2</v>
      </c>
    </row>
    <row r="6" spans="1:4">
      <c r="A6" t="s">
        <v>3</v>
      </c>
      <c r="B6">
        <v>0.4</v>
      </c>
    </row>
    <row r="7" spans="1:4">
      <c r="A7" t="s">
        <v>5</v>
      </c>
      <c r="B7" s="1">
        <f>B6*D4*D5</f>
        <v>1.4491376746189439E-3</v>
      </c>
    </row>
    <row r="8" spans="1:4">
      <c r="A8" t="s">
        <v>6</v>
      </c>
      <c r="B8" s="1">
        <f>B7/B4</f>
        <v>0.77287342646343682</v>
      </c>
    </row>
    <row r="10" spans="1:4">
      <c r="A10" t="s">
        <v>7</v>
      </c>
      <c r="B10">
        <v>3.1E-2</v>
      </c>
    </row>
    <row r="11" spans="1:4">
      <c r="A11" t="s">
        <v>8</v>
      </c>
      <c r="B11">
        <f>12*B1</f>
        <v>8.0399999999999999E-2</v>
      </c>
    </row>
    <row r="12" spans="1:4">
      <c r="A12" t="s">
        <v>10</v>
      </c>
      <c r="B12">
        <f>B11-B10</f>
        <v>4.9399999999999999E-2</v>
      </c>
    </row>
    <row r="14" spans="1:4">
      <c r="A14" t="s">
        <v>11</v>
      </c>
      <c r="B14">
        <f>B10+B8*B12</f>
        <v>6.9179947267293776E-2</v>
      </c>
    </row>
    <row r="15" spans="1:4">
      <c r="A15" t="s">
        <v>17</v>
      </c>
      <c r="B15">
        <f>23/31</f>
        <v>0.74193548387096775</v>
      </c>
    </row>
    <row r="17" spans="1:10">
      <c r="A17" t="s">
        <v>12</v>
      </c>
      <c r="B17">
        <v>4.2000000000000003E-2</v>
      </c>
    </row>
    <row r="18" spans="1:10">
      <c r="A18" t="s">
        <v>13</v>
      </c>
      <c r="B18">
        <f>B17-B10</f>
        <v>1.1000000000000003E-2</v>
      </c>
    </row>
    <row r="19" spans="1:10">
      <c r="A19" t="s">
        <v>14</v>
      </c>
      <c r="B19">
        <f>B10+0.5*B18</f>
        <v>3.6500000000000005E-2</v>
      </c>
    </row>
    <row r="20" spans="1:10">
      <c r="A20" t="s">
        <v>15</v>
      </c>
      <c r="B20">
        <v>0.23</v>
      </c>
    </row>
    <row r="21" spans="1:10">
      <c r="A21" t="s">
        <v>16</v>
      </c>
      <c r="B21">
        <f>(1-B20)*B19</f>
        <v>2.8105000000000005E-2</v>
      </c>
    </row>
    <row r="22" spans="1:10">
      <c r="A22" t="s">
        <v>18</v>
      </c>
      <c r="B22">
        <f>1-B15</f>
        <v>0.25806451612903225</v>
      </c>
      <c r="D22" t="s">
        <v>25</v>
      </c>
    </row>
    <row r="23" spans="1:10">
      <c r="D23" t="s">
        <v>26</v>
      </c>
      <c r="E23">
        <v>1</v>
      </c>
      <c r="F23">
        <v>2</v>
      </c>
      <c r="G23">
        <v>3</v>
      </c>
      <c r="H23">
        <v>4</v>
      </c>
    </row>
    <row r="24" spans="1:10">
      <c r="D24" t="s">
        <v>27</v>
      </c>
      <c r="E24">
        <v>0.33329999999999999</v>
      </c>
      <c r="F24">
        <v>0.44450000000000001</v>
      </c>
      <c r="G24">
        <v>0.14810000000000001</v>
      </c>
      <c r="H24">
        <v>7.4099999999999999E-2</v>
      </c>
      <c r="J24">
        <f>SUM(E24:H24)</f>
        <v>1</v>
      </c>
    </row>
    <row r="27" spans="1:10">
      <c r="A27" t="s">
        <v>19</v>
      </c>
      <c r="B27" s="1">
        <f>B15*B14+B21*B22</f>
        <v>5.8579960875734097E-2</v>
      </c>
    </row>
    <row r="30" spans="1:10">
      <c r="A30" t="s">
        <v>32</v>
      </c>
      <c r="B30" s="3">
        <v>1500000</v>
      </c>
      <c r="C30" s="3">
        <v>-140000</v>
      </c>
      <c r="D30" s="3">
        <v>-45000</v>
      </c>
      <c r="E30" s="2">
        <f>B30+C30+D30</f>
        <v>1315000</v>
      </c>
    </row>
    <row r="32" spans="1:10">
      <c r="A32" t="s">
        <v>20</v>
      </c>
      <c r="B32">
        <v>0</v>
      </c>
      <c r="C32">
        <v>1</v>
      </c>
      <c r="D32">
        <v>2</v>
      </c>
      <c r="E32">
        <v>3</v>
      </c>
      <c r="F32">
        <v>4</v>
      </c>
    </row>
    <row r="33" spans="1:6">
      <c r="A33" t="s">
        <v>21</v>
      </c>
      <c r="B33" s="3">
        <v>-3000000</v>
      </c>
    </row>
    <row r="34" spans="1:6">
      <c r="A34" t="s">
        <v>22</v>
      </c>
      <c r="B34" s="3">
        <v>-500000</v>
      </c>
      <c r="F34" s="3">
        <f>-B34</f>
        <v>500000</v>
      </c>
    </row>
    <row r="35" spans="1:6">
      <c r="A35" t="s">
        <v>23</v>
      </c>
      <c r="B35" s="3">
        <v>-200000</v>
      </c>
      <c r="F35" s="3">
        <f>-B35</f>
        <v>200000</v>
      </c>
    </row>
    <row r="36" spans="1:6">
      <c r="A36" t="s">
        <v>33</v>
      </c>
      <c r="C36" s="3">
        <f>(1-$B$20)*$E$30</f>
        <v>1012550</v>
      </c>
      <c r="D36" s="3">
        <f>(1-$B$20)*$E$30</f>
        <v>1012550</v>
      </c>
      <c r="E36" s="3">
        <f>(1-$B$20)*$E$30</f>
        <v>1012550</v>
      </c>
      <c r="F36" s="3">
        <f>(1-$B$20)*$E$30</f>
        <v>1012550</v>
      </c>
    </row>
    <row r="37" spans="1:6">
      <c r="A37" t="s">
        <v>24</v>
      </c>
      <c r="C37" s="3">
        <f>$B$20*E24*-$B$33</f>
        <v>229977.00000000003</v>
      </c>
      <c r="D37" s="3">
        <f t="shared" ref="D37:F37" si="0">$B$20*F24*-$B$33</f>
        <v>306705</v>
      </c>
      <c r="E37" s="3">
        <f t="shared" si="0"/>
        <v>102189.00000000001</v>
      </c>
      <c r="F37" s="3">
        <f t="shared" si="0"/>
        <v>51129</v>
      </c>
    </row>
    <row r="38" spans="1:6">
      <c r="A38" t="s">
        <v>29</v>
      </c>
      <c r="B38" s="3">
        <f>SUM(B33:B37)</f>
        <v>-3700000</v>
      </c>
      <c r="C38" s="3">
        <f t="shared" ref="C38:F38" si="1">C33+C34+C35+C36+C37</f>
        <v>1242527</v>
      </c>
      <c r="D38" s="3">
        <f t="shared" si="1"/>
        <v>1319255</v>
      </c>
      <c r="E38" s="3">
        <f t="shared" si="1"/>
        <v>1114739</v>
      </c>
      <c r="F38" s="3">
        <f t="shared" si="1"/>
        <v>1763679</v>
      </c>
    </row>
    <row r="39" spans="1:6">
      <c r="A39" t="s">
        <v>28</v>
      </c>
      <c r="B39">
        <f>1/(1+$B$27)^B32</f>
        <v>1</v>
      </c>
      <c r="C39">
        <f t="shared" ref="C39:F39" si="2">1/(1+$B$27)^C32</f>
        <v>0.94466175155321053</v>
      </c>
      <c r="D39">
        <f t="shared" si="2"/>
        <v>0.89238582484757967</v>
      </c>
      <c r="E39">
        <f t="shared" si="2"/>
        <v>0.84300275636177124</v>
      </c>
      <c r="F39">
        <f t="shared" si="2"/>
        <v>0.79635246038889507</v>
      </c>
    </row>
    <row r="40" spans="1:6">
      <c r="A40" t="s">
        <v>30</v>
      </c>
      <c r="B40" s="3">
        <f>B38*B39</f>
        <v>-3700000</v>
      </c>
      <c r="C40" s="3">
        <f t="shared" ref="C40:F40" si="3">C38*C39</f>
        <v>1173767.732172156</v>
      </c>
      <c r="D40" s="3">
        <f t="shared" si="3"/>
        <v>1177284.4613592937</v>
      </c>
      <c r="E40" s="3">
        <f t="shared" si="3"/>
        <v>939728.04962396447</v>
      </c>
      <c r="F40" s="3">
        <f t="shared" si="3"/>
        <v>1404510.110986226</v>
      </c>
    </row>
    <row r="41" spans="1:6">
      <c r="A41" t="s">
        <v>31</v>
      </c>
      <c r="B41" s="2">
        <f>SUM(B40:F40)</f>
        <v>995290.35414163989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ignoredErrors>
    <ignoredError sqref="B38:F38" emptyCellReference="1"/>
  </ignoredError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Key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2019-02-07T18:29:37Z</dcterms:created>
  <dcterms:modified xsi:type="dcterms:W3CDTF">2019-02-07T23:48:30Z</dcterms:modified>
</cp:coreProperties>
</file>