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7"/>
  <workbookPr defaultThemeVersion="166925"/>
  <mc:AlternateContent xmlns:mc="http://schemas.openxmlformats.org/markup-compatibility/2006">
    <mc:Choice Requires="x15">
      <x15ac:absPath xmlns:x15ac="http://schemas.microsoft.com/office/spreadsheetml/2010/11/ac" url="/Users/lamlap/classes/510/2020/510B/quizzes/"/>
    </mc:Choice>
  </mc:AlternateContent>
  <xr:revisionPtr revIDLastSave="0" documentId="13_ncr:1_{4213FDEE-7137-8244-90FC-CA2ACD006BEE}" xr6:coauthVersionLast="45" xr6:coauthVersionMax="45" xr10:uidLastSave="{00000000-0000-0000-0000-000000000000}"/>
  <bookViews>
    <workbookView xWindow="560" yWindow="2060" windowWidth="28040" windowHeight="17440" xr2:uid="{9F814D65-719D-F64F-96D1-F2A3551A4D7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K50" i="1" l="1"/>
  <c r="J24" i="1"/>
  <c r="G14" i="1"/>
  <c r="F13" i="1"/>
  <c r="F12" i="1"/>
  <c r="F11" i="1"/>
  <c r="J11" i="1"/>
  <c r="K11" i="1"/>
  <c r="L11" i="1"/>
  <c r="M11" i="1"/>
  <c r="N11" i="1"/>
  <c r="O11" i="1"/>
  <c r="P11" i="1"/>
  <c r="Q11" i="1"/>
  <c r="R11" i="1"/>
  <c r="J12" i="1"/>
  <c r="K12" i="1"/>
  <c r="L12" i="1"/>
  <c r="M12" i="1"/>
  <c r="N12" i="1"/>
  <c r="O12" i="1"/>
  <c r="P12" i="1"/>
  <c r="Q12" i="1"/>
  <c r="R12" i="1"/>
  <c r="J13" i="1"/>
  <c r="K13" i="1"/>
  <c r="L13" i="1"/>
  <c r="M13" i="1"/>
  <c r="N13" i="1"/>
  <c r="O13" i="1"/>
  <c r="P13" i="1"/>
  <c r="Q13" i="1"/>
  <c r="R13" i="1"/>
  <c r="I13" i="1"/>
  <c r="I12" i="1"/>
  <c r="I11" i="1"/>
  <c r="J77" i="1" l="1"/>
  <c r="E64" i="1"/>
  <c r="E63" i="1"/>
  <c r="E62" i="1"/>
  <c r="D66" i="1" s="1"/>
  <c r="J46" i="1"/>
  <c r="J47" i="1"/>
  <c r="J45" i="1"/>
  <c r="G45" i="1" l="1"/>
  <c r="I45" i="1" s="1"/>
  <c r="K45" i="1" s="1"/>
  <c r="L34" i="1"/>
  <c r="E13" i="1"/>
  <c r="E12" i="1"/>
  <c r="E11" i="1"/>
  <c r="D15" i="1" s="1"/>
  <c r="L6" i="1"/>
  <c r="M30" i="1" s="1"/>
  <c r="M31" i="1" l="1"/>
  <c r="L29" i="1" s="1"/>
  <c r="L7" i="1"/>
  <c r="H5" i="1"/>
  <c r="E73" i="1" l="1"/>
  <c r="I74" i="1" s="1"/>
  <c r="I75" i="1" s="1"/>
  <c r="J78" i="1" s="1"/>
  <c r="L35" i="1"/>
  <c r="Q39" i="1" s="1"/>
  <c r="Q40" i="1" s="1"/>
  <c r="C55" i="1" s="1"/>
  <c r="F7" i="1"/>
  <c r="E68" i="1"/>
  <c r="E70" i="1" s="1"/>
  <c r="I47" i="1"/>
  <c r="K47" i="1" s="1"/>
  <c r="I46" i="1"/>
  <c r="K46" i="1" s="1"/>
  <c r="K49" i="1" s="1"/>
  <c r="E17" i="1"/>
  <c r="E19" i="1" s="1"/>
  <c r="F22" i="1"/>
  <c r="F52" i="1" l="1"/>
  <c r="O41" i="1"/>
</calcChain>
</file>

<file path=xl/sharedStrings.xml><?xml version="1.0" encoding="utf-8"?>
<sst xmlns="http://schemas.openxmlformats.org/spreadsheetml/2006/main" count="79" uniqueCount="68">
  <si>
    <t xml:space="preserve"> Tucson properties.</t>
  </si>
  <si>
    <t>Cost of equity:</t>
  </si>
  <si>
    <t>Annual lease:</t>
  </si>
  <si>
    <t xml:space="preserve">  10 yrs:</t>
  </si>
  <si>
    <t>10-year annuity factor at cost of equity:</t>
  </si>
  <si>
    <t>perpetuity starting now:</t>
  </si>
  <si>
    <t xml:space="preserve">   starting in 10 yrs:</t>
  </si>
  <si>
    <t>Future states of nature:</t>
  </si>
  <si>
    <t>Low demand:</t>
  </si>
  <si>
    <t>Prob</t>
  </si>
  <si>
    <t>Mid demand:</t>
  </si>
  <si>
    <t>High demand:</t>
  </si>
  <si>
    <t>PV pf expected cash revenues:</t>
  </si>
  <si>
    <t>NPV w/no options:</t>
  </si>
  <si>
    <t>Lease termination option:</t>
  </si>
  <si>
    <t>Exercise after 1 year:</t>
  </si>
  <si>
    <t>Cost:</t>
  </si>
  <si>
    <t>Value of this option:</t>
  </si>
  <si>
    <t>In one year we would exercise if we are in the low demand state.  Which would save a 9-year annuity worth:</t>
  </si>
  <si>
    <t>9-year annuity factor:</t>
  </si>
  <si>
    <t>perp starting at time 0:</t>
  </si>
  <si>
    <t xml:space="preserve">   starting in 9 years:</t>
  </si>
  <si>
    <t>Annual loss:</t>
  </si>
  <si>
    <t>NPV:</t>
  </si>
  <si>
    <t xml:space="preserve">  Note that this is the value to Tucson Properties in 1 year of exercising the option in the down state.</t>
  </si>
  <si>
    <t xml:space="preserve">  We would not exercise the option in the other 2 states.</t>
  </si>
  <si>
    <t>Therefore the present value of the expected value of the this option is:</t>
  </si>
  <si>
    <t xml:space="preserve">E(V) </t>
  </si>
  <si>
    <t>PV:</t>
  </si>
  <si>
    <t>And thus, the value of the lease with the option is:</t>
  </si>
  <si>
    <t>We can alternatively evaluate the entire project and option jointly.</t>
  </si>
  <si>
    <t>Low demand state:</t>
  </si>
  <si>
    <t>in 1-year we get:</t>
  </si>
  <si>
    <t>Mid demand state:</t>
  </si>
  <si>
    <t>10-year annuity PV:</t>
  </si>
  <si>
    <t>High demand state:</t>
  </si>
  <si>
    <t>Alternatively, PV of expected net cash flows:</t>
  </si>
  <si>
    <t>Prob * PV</t>
  </si>
  <si>
    <t xml:space="preserve">   Here I computed the expected annual revenues, and obtained the PV of this.  The cash outflows are the same in all states of nature, so I get the PV of the costs.  I then subtract the PV of cash outflows from the expected PV of cash inflows to get the project's NPV.</t>
  </si>
  <si>
    <t>Expected cash inflow:</t>
  </si>
  <si>
    <t>PV of future cash lease payments &amp; improvs:</t>
  </si>
  <si>
    <t xml:space="preserve">  There are no options at this point so here I take the PV of the expected net cash flow to obtain the project's NPV.</t>
  </si>
  <si>
    <t xml:space="preserve">  This is the expected value of the lease termination option in 1 year.</t>
  </si>
  <si>
    <t>The project has a positive NPV, so undertaking the project would add</t>
  </si>
  <si>
    <t xml:space="preserve"> to the value of TP.</t>
  </si>
  <si>
    <t>The option has value as it allows TP to avoid locking in the 9 years of negative cash flow in the down state.</t>
  </si>
  <si>
    <t xml:space="preserve">  The option's value is:</t>
  </si>
  <si>
    <t>HSL understands that this option has value and is asking more for the option than it is worth.  So TP should undertake the project and not purchase the option.</t>
  </si>
  <si>
    <t>The option's value derives from protecting TP from the down state.  So if the model of the world entailed more volatility, then</t>
  </si>
  <si>
    <t xml:space="preserve">    this will increase the option's value.</t>
  </si>
  <si>
    <t xml:space="preserve">  Note that the new scenario does not change the expected level of revenues -- it makes the revenues more volatile.</t>
  </si>
  <si>
    <t>Therefore the project's NPV is unaffected.</t>
  </si>
  <si>
    <t>After 1 year, value in down state:</t>
  </si>
  <si>
    <t>Expected value of savings from exercising option:</t>
  </si>
  <si>
    <t>PV(E(V)):</t>
  </si>
  <si>
    <t>In this case, we should purchase the termination option for:</t>
  </si>
  <si>
    <t>This would increase the value of the project by:</t>
  </si>
  <si>
    <t xml:space="preserve"> million.</t>
  </si>
  <si>
    <t>The 2 scenarios have the same expected cash flows -- in the absence of any options-- and we use the same cost of capital in both cases, so they have the same NPV.</t>
  </si>
  <si>
    <t>In general the value of an option increases in the volatility of the underlying asset.  We see this here.  By exercising the option we limit our exposure to the down state (we only get one year's worth of negative net cash flows),</t>
  </si>
  <si>
    <t xml:space="preserve">     and we keep exposure to the up states.  With more volatility the up state is better than it was originally.  While the down state is worse, the option limits our exposure to that state.</t>
  </si>
  <si>
    <t>Time-lines of net cash flows in each state:</t>
  </si>
  <si>
    <t>Year:</t>
  </si>
  <si>
    <t>PV</t>
  </si>
  <si>
    <t xml:space="preserve"> Expected PV:</t>
  </si>
  <si>
    <t>This project has a positive net present value, so taking it on will increase the value of the company by:</t>
  </si>
  <si>
    <t xml:space="preserve">  This is the expected discounted value of the project and the choice to discontinue after 1 year, if we find ourselves in the bad state of nature.</t>
  </si>
  <si>
    <t xml:space="preserve">   We subtract the cost of the option to get the value of the project with the termination option.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</si>
</sst>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quot;$&quot;#,##0.00"/>
  </numFmts>
  <fonts count="3" x14ac:knownFonts="1">
    <font>
      <sz val="12"/>
      <color theme="1"/>
      <name val="Calibri"/>
      <family val="2"/>
      <scheme val="minor"/>
    </font>
    <font>
      <b/>
      <sz val="12"/>
      <color theme="1"/>
      <name val="Calibri"/>
      <family val="2"/>
      <scheme val="minor"/>
    </font>
    <font>
      <sz val="11"/>
      <color rgb="FF000000"/>
      <name val="Menlo"/>
      <family val="2"/>
    </font>
  </fonts>
  <fills count="3">
    <fill>
      <patternFill patternType="none"/>
    </fill>
    <fill>
      <patternFill patternType="gray125"/>
    </fill>
    <fill>
      <patternFill patternType="solid">
        <fgColor rgb="FF00B0F0"/>
        <bgColor indexed="64"/>
      </patternFill>
    </fill>
  </fills>
  <borders count="1">
    <border>
      <left/>
      <right/>
      <top/>
      <bottom/>
      <diagonal/>
    </border>
  </borders>
  <cellStyleXfs count="1">
    <xf numFmtId="0" fontId="0" fillId="0" borderId="0"/>
  </cellStyleXfs>
  <cellXfs count="6">
    <xf numFmtId="0" fontId="0" fillId="0" borderId="0" xfId="0"/>
    <xf numFmtId="0" fontId="2" fillId="0" borderId="0" xfId="0" applyFont="1"/>
    <xf numFmtId="0" fontId="1" fillId="0" borderId="0" xfId="0" applyFont="1"/>
    <xf numFmtId="0" fontId="0" fillId="2" borderId="0" xfId="0" applyFill="1"/>
    <xf numFmtId="164" fontId="0" fillId="0" borderId="0" xfId="0" applyNumberFormat="1"/>
    <xf numFmtId="165"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D97B9-D88F-8A4E-9D39-3084574156E9}">
  <dimension ref="A1:Y83"/>
  <sheetViews>
    <sheetView tabSelected="1" topLeftCell="A62" zoomScale="144" workbookViewId="0">
      <selection activeCell="L51" sqref="L51"/>
    </sheetView>
  </sheetViews>
  <sheetFormatPr baseColWidth="10" defaultRowHeight="16" x14ac:dyDescent="0.2"/>
  <cols>
    <col min="2" max="2" width="11.83203125" customWidth="1"/>
    <col min="3" max="3" width="12.1640625" customWidth="1"/>
    <col min="6" max="6" width="11.6640625" customWidth="1"/>
    <col min="7" max="7" width="11.83203125" customWidth="1"/>
    <col min="10" max="10" width="12.83203125" bestFit="1" customWidth="1"/>
  </cols>
  <sheetData>
    <row r="1" spans="1:18" x14ac:dyDescent="0.2">
      <c r="A1">
        <v>1</v>
      </c>
      <c r="B1" t="s">
        <v>0</v>
      </c>
    </row>
    <row r="2" spans="1:18" x14ac:dyDescent="0.2">
      <c r="B2" t="s">
        <v>1</v>
      </c>
      <c r="D2">
        <v>0.08</v>
      </c>
    </row>
    <row r="5" spans="1:18" x14ac:dyDescent="0.2">
      <c r="B5" t="s">
        <v>2</v>
      </c>
      <c r="C5" t="s">
        <v>3</v>
      </c>
      <c r="E5" t="s">
        <v>4</v>
      </c>
      <c r="H5">
        <f>L6-L7</f>
        <v>6.7100813989414467</v>
      </c>
    </row>
    <row r="6" spans="1:18" x14ac:dyDescent="0.2">
      <c r="C6">
        <v>1.6</v>
      </c>
      <c r="J6" t="s">
        <v>5</v>
      </c>
      <c r="L6">
        <f>1/D2</f>
        <v>12.5</v>
      </c>
    </row>
    <row r="7" spans="1:18" x14ac:dyDescent="0.2">
      <c r="B7" t="s">
        <v>40</v>
      </c>
      <c r="F7">
        <f>C6*H5</f>
        <v>10.736130238306316</v>
      </c>
      <c r="J7" t="s">
        <v>6</v>
      </c>
      <c r="L7">
        <f>L6/(1+D2)^10</f>
        <v>5.7899186010585533</v>
      </c>
    </row>
    <row r="9" spans="1:18" x14ac:dyDescent="0.2">
      <c r="F9" t="s">
        <v>61</v>
      </c>
    </row>
    <row r="10" spans="1:18" x14ac:dyDescent="0.2">
      <c r="B10" t="s">
        <v>7</v>
      </c>
      <c r="E10" t="s">
        <v>9</v>
      </c>
      <c r="F10" t="s">
        <v>63</v>
      </c>
      <c r="G10" t="s">
        <v>62</v>
      </c>
      <c r="H10">
        <v>0</v>
      </c>
      <c r="I10">
        <v>1</v>
      </c>
      <c r="J10">
        <v>2</v>
      </c>
      <c r="K10">
        <v>3</v>
      </c>
      <c r="L10">
        <v>4</v>
      </c>
      <c r="M10">
        <v>5</v>
      </c>
      <c r="N10">
        <v>6</v>
      </c>
      <c r="O10">
        <v>7</v>
      </c>
      <c r="P10">
        <v>8</v>
      </c>
      <c r="Q10">
        <v>9</v>
      </c>
      <c r="R10">
        <v>10</v>
      </c>
    </row>
    <row r="11" spans="1:18" x14ac:dyDescent="0.2">
      <c r="C11" t="s">
        <v>8</v>
      </c>
      <c r="D11">
        <v>0.8</v>
      </c>
      <c r="E11">
        <f>1/3</f>
        <v>0.33333333333333331</v>
      </c>
      <c r="F11">
        <f>I11*H5</f>
        <v>-5.3680651191531581</v>
      </c>
      <c r="I11">
        <f>$D$11-$C$6</f>
        <v>-0.8</v>
      </c>
      <c r="J11">
        <f t="shared" ref="J11:R11" si="0">$D$11-$C$6</f>
        <v>-0.8</v>
      </c>
      <c r="K11">
        <f t="shared" si="0"/>
        <v>-0.8</v>
      </c>
      <c r="L11">
        <f t="shared" si="0"/>
        <v>-0.8</v>
      </c>
      <c r="M11">
        <f t="shared" si="0"/>
        <v>-0.8</v>
      </c>
      <c r="N11">
        <f t="shared" si="0"/>
        <v>-0.8</v>
      </c>
      <c r="O11">
        <f t="shared" si="0"/>
        <v>-0.8</v>
      </c>
      <c r="P11">
        <f t="shared" si="0"/>
        <v>-0.8</v>
      </c>
      <c r="Q11">
        <f t="shared" si="0"/>
        <v>-0.8</v>
      </c>
      <c r="R11">
        <f t="shared" si="0"/>
        <v>-0.8</v>
      </c>
    </row>
    <row r="12" spans="1:18" x14ac:dyDescent="0.2">
      <c r="C12" t="s">
        <v>10</v>
      </c>
      <c r="D12">
        <v>2</v>
      </c>
      <c r="E12">
        <f>1/3</f>
        <v>0.33333333333333331</v>
      </c>
      <c r="F12">
        <f>I12*H5</f>
        <v>2.6840325595765782</v>
      </c>
      <c r="I12">
        <f>$D$12-$C$6</f>
        <v>0.39999999999999991</v>
      </c>
      <c r="J12">
        <f t="shared" ref="J12:R12" si="1">$D$12-$C$6</f>
        <v>0.39999999999999991</v>
      </c>
      <c r="K12">
        <f t="shared" si="1"/>
        <v>0.39999999999999991</v>
      </c>
      <c r="L12">
        <f t="shared" si="1"/>
        <v>0.39999999999999991</v>
      </c>
      <c r="M12">
        <f t="shared" si="1"/>
        <v>0.39999999999999991</v>
      </c>
      <c r="N12">
        <f t="shared" si="1"/>
        <v>0.39999999999999991</v>
      </c>
      <c r="O12">
        <f t="shared" si="1"/>
        <v>0.39999999999999991</v>
      </c>
      <c r="P12">
        <f t="shared" si="1"/>
        <v>0.39999999999999991</v>
      </c>
      <c r="Q12">
        <f t="shared" si="1"/>
        <v>0.39999999999999991</v>
      </c>
      <c r="R12">
        <f t="shared" si="1"/>
        <v>0.39999999999999991</v>
      </c>
    </row>
    <row r="13" spans="1:18" x14ac:dyDescent="0.2">
      <c r="C13" t="s">
        <v>11</v>
      </c>
      <c r="D13" s="1">
        <v>3.2</v>
      </c>
      <c r="E13">
        <f>1/3</f>
        <v>0.33333333333333331</v>
      </c>
      <c r="F13">
        <f>I13*H5</f>
        <v>10.736130238306316</v>
      </c>
      <c r="I13">
        <f>$D$13-$C$6</f>
        <v>1.6</v>
      </c>
      <c r="J13">
        <f t="shared" ref="J13:R13" si="2">$D$13-$C$6</f>
        <v>1.6</v>
      </c>
      <c r="K13">
        <f t="shared" si="2"/>
        <v>1.6</v>
      </c>
      <c r="L13">
        <f t="shared" si="2"/>
        <v>1.6</v>
      </c>
      <c r="M13">
        <f t="shared" si="2"/>
        <v>1.6</v>
      </c>
      <c r="N13">
        <f t="shared" si="2"/>
        <v>1.6</v>
      </c>
      <c r="O13">
        <f t="shared" si="2"/>
        <v>1.6</v>
      </c>
      <c r="P13">
        <f t="shared" si="2"/>
        <v>1.6</v>
      </c>
      <c r="Q13">
        <f t="shared" si="2"/>
        <v>1.6</v>
      </c>
      <c r="R13">
        <f t="shared" si="2"/>
        <v>1.6</v>
      </c>
    </row>
    <row r="14" spans="1:18" x14ac:dyDescent="0.2">
      <c r="F14" t="s">
        <v>64</v>
      </c>
      <c r="G14" s="2">
        <f>E11*F11+E12*F12+E13*F13</f>
        <v>2.6840325595765786</v>
      </c>
    </row>
    <row r="15" spans="1:18" x14ac:dyDescent="0.2">
      <c r="B15" t="s">
        <v>39</v>
      </c>
      <c r="D15">
        <f>D11*E11+D12*E12+D13*E13</f>
        <v>2</v>
      </c>
    </row>
    <row r="17" spans="1:25" x14ac:dyDescent="0.2">
      <c r="B17" t="s">
        <v>12</v>
      </c>
      <c r="E17">
        <f>D15*H5</f>
        <v>13.420162797882893</v>
      </c>
    </row>
    <row r="19" spans="1:25" x14ac:dyDescent="0.2">
      <c r="B19" s="2" t="s">
        <v>13</v>
      </c>
      <c r="E19" s="2">
        <f>E17-F7</f>
        <v>2.6840325595765773</v>
      </c>
      <c r="F19" t="s">
        <v>38</v>
      </c>
    </row>
    <row r="22" spans="1:25" x14ac:dyDescent="0.2">
      <c r="B22" t="s">
        <v>36</v>
      </c>
      <c r="F22" s="2">
        <f>(D15-C6)*H5</f>
        <v>2.6840325595765782</v>
      </c>
      <c r="G22" t="s">
        <v>41</v>
      </c>
    </row>
    <row r="24" spans="1:25" x14ac:dyDescent="0.2">
      <c r="B24" t="s">
        <v>65</v>
      </c>
      <c r="J24" s="5">
        <f>F22*1000000</f>
        <v>2684032.559576578</v>
      </c>
    </row>
    <row r="25" spans="1:25" x14ac:dyDescent="0.2">
      <c r="A25" s="3"/>
      <c r="B25" s="3"/>
      <c r="C25" s="3"/>
      <c r="D25" s="3"/>
      <c r="E25" s="3"/>
      <c r="F25" s="3"/>
      <c r="G25" s="3"/>
      <c r="H25" s="3"/>
      <c r="I25" s="3"/>
      <c r="J25" s="3"/>
      <c r="K25" s="3"/>
      <c r="L25" s="3"/>
      <c r="M25" s="3"/>
      <c r="N25" s="3"/>
      <c r="O25" s="3"/>
      <c r="P25" s="3"/>
      <c r="Q25" s="3"/>
      <c r="R25" s="3"/>
      <c r="S25" s="3"/>
      <c r="T25" s="3"/>
      <c r="U25" s="3"/>
      <c r="V25" s="3"/>
      <c r="W25" s="3"/>
      <c r="X25" s="3"/>
      <c r="Y25" s="3"/>
    </row>
    <row r="26" spans="1:25" x14ac:dyDescent="0.2">
      <c r="A26" s="3"/>
      <c r="B26" s="3"/>
      <c r="C26" s="3"/>
      <c r="D26" s="3"/>
      <c r="E26" s="3"/>
      <c r="F26" s="3"/>
      <c r="G26" s="3"/>
      <c r="H26" s="3"/>
      <c r="I26" s="3"/>
      <c r="J26" s="3"/>
      <c r="K26" s="3"/>
      <c r="L26" s="3"/>
      <c r="M26" s="3"/>
      <c r="N26" s="3"/>
      <c r="O26" s="3"/>
      <c r="P26" s="3"/>
      <c r="Q26" s="3"/>
      <c r="R26" s="3"/>
      <c r="S26" s="3"/>
      <c r="T26" s="3"/>
      <c r="U26" s="3"/>
      <c r="V26" s="3"/>
      <c r="W26" s="3"/>
      <c r="X26" s="3"/>
      <c r="Y26" s="3"/>
    </row>
    <row r="27" spans="1:25" x14ac:dyDescent="0.2">
      <c r="A27" s="3"/>
      <c r="B27" s="3"/>
      <c r="C27" s="3"/>
      <c r="D27" s="3"/>
      <c r="E27" s="3"/>
      <c r="F27" s="3"/>
      <c r="G27" s="3"/>
      <c r="H27" s="3"/>
      <c r="I27" s="3"/>
      <c r="J27" s="3"/>
      <c r="K27" s="3"/>
      <c r="L27" s="3"/>
      <c r="M27" s="3"/>
      <c r="N27" s="3"/>
      <c r="O27" s="3"/>
      <c r="P27" s="3"/>
      <c r="Q27" s="3"/>
      <c r="R27" s="3"/>
      <c r="S27" s="3"/>
      <c r="T27" s="3"/>
      <c r="U27" s="3"/>
      <c r="V27" s="3"/>
      <c r="W27" s="3"/>
      <c r="X27" s="3"/>
      <c r="Y27" s="3"/>
    </row>
    <row r="29" spans="1:25" x14ac:dyDescent="0.2">
      <c r="B29" t="s">
        <v>14</v>
      </c>
      <c r="J29" t="s">
        <v>19</v>
      </c>
      <c r="L29">
        <f>M30-M31</f>
        <v>6.2468879108567625</v>
      </c>
    </row>
    <row r="30" spans="1:25" x14ac:dyDescent="0.2">
      <c r="C30" t="s">
        <v>15</v>
      </c>
      <c r="E30" t="s">
        <v>16</v>
      </c>
      <c r="F30">
        <v>1.8</v>
      </c>
      <c r="K30" t="s">
        <v>20</v>
      </c>
      <c r="M30">
        <f>L6</f>
        <v>12.5</v>
      </c>
    </row>
    <row r="31" spans="1:25" x14ac:dyDescent="0.2">
      <c r="K31" t="s">
        <v>21</v>
      </c>
      <c r="M31">
        <f>M30/(1+D2)^9</f>
        <v>6.2531120891432375</v>
      </c>
    </row>
    <row r="32" spans="1:25" x14ac:dyDescent="0.2">
      <c r="B32" t="s">
        <v>17</v>
      </c>
    </row>
    <row r="33" spans="2:18" x14ac:dyDescent="0.2">
      <c r="C33" t="s">
        <v>18</v>
      </c>
    </row>
    <row r="34" spans="2:18" x14ac:dyDescent="0.2">
      <c r="K34" t="s">
        <v>22</v>
      </c>
      <c r="L34">
        <f>D11-C6</f>
        <v>-0.8</v>
      </c>
    </row>
    <row r="35" spans="2:18" x14ac:dyDescent="0.2">
      <c r="K35" t="s">
        <v>23</v>
      </c>
      <c r="L35">
        <f>L34*L29</f>
        <v>-4.9975103286854106</v>
      </c>
      <c r="M35" t="s">
        <v>24</v>
      </c>
    </row>
    <row r="36" spans="2:18" x14ac:dyDescent="0.2">
      <c r="M36" t="s">
        <v>25</v>
      </c>
    </row>
    <row r="38" spans="2:18" x14ac:dyDescent="0.2">
      <c r="K38" t="s">
        <v>26</v>
      </c>
    </row>
    <row r="39" spans="2:18" x14ac:dyDescent="0.2">
      <c r="P39" t="s">
        <v>27</v>
      </c>
      <c r="Q39">
        <f>-L35*E11</f>
        <v>1.66583677622847</v>
      </c>
      <c r="R39" t="s">
        <v>42</v>
      </c>
    </row>
    <row r="40" spans="2:18" x14ac:dyDescent="0.2">
      <c r="P40" s="2" t="s">
        <v>28</v>
      </c>
      <c r="Q40" s="2">
        <f>Q39/(1+D2)</f>
        <v>1.5424414594708056</v>
      </c>
    </row>
    <row r="41" spans="2:18" x14ac:dyDescent="0.2">
      <c r="K41" t="s">
        <v>29</v>
      </c>
      <c r="O41">
        <f>E19+Q40-F30</f>
        <v>2.426474019047383</v>
      </c>
    </row>
    <row r="43" spans="2:18" x14ac:dyDescent="0.2">
      <c r="B43" t="s">
        <v>30</v>
      </c>
    </row>
    <row r="44" spans="2:18" x14ac:dyDescent="0.2">
      <c r="J44" t="s">
        <v>9</v>
      </c>
      <c r="K44" t="s">
        <v>37</v>
      </c>
    </row>
    <row r="45" spans="2:18" x14ac:dyDescent="0.2">
      <c r="C45" t="s">
        <v>31</v>
      </c>
      <c r="E45" t="s">
        <v>32</v>
      </c>
      <c r="G45">
        <f>D11-C6</f>
        <v>-0.8</v>
      </c>
      <c r="H45" t="s">
        <v>28</v>
      </c>
      <c r="I45">
        <f>G45/(1+D2)</f>
        <v>-0.7407407407407407</v>
      </c>
      <c r="J45">
        <f>1/3</f>
        <v>0.33333333333333331</v>
      </c>
      <c r="K45">
        <f>I45*J45</f>
        <v>-0.24691358024691357</v>
      </c>
    </row>
    <row r="46" spans="2:18" x14ac:dyDescent="0.2">
      <c r="C46" t="s">
        <v>33</v>
      </c>
      <c r="E46" t="s">
        <v>34</v>
      </c>
      <c r="I46">
        <f>(D12-C6)*H5</f>
        <v>2.6840325595765782</v>
      </c>
      <c r="J46">
        <f t="shared" ref="J46:J47" si="3">1/3</f>
        <v>0.33333333333333331</v>
      </c>
      <c r="K46">
        <f t="shared" ref="K46:K47" si="4">I46*J46</f>
        <v>0.89467751985885935</v>
      </c>
    </row>
    <row r="47" spans="2:18" x14ac:dyDescent="0.2">
      <c r="C47" t="s">
        <v>35</v>
      </c>
      <c r="E47" t="s">
        <v>34</v>
      </c>
      <c r="I47">
        <f>(D13-C6)*H5</f>
        <v>10.736130238306316</v>
      </c>
      <c r="J47">
        <f t="shared" si="3"/>
        <v>0.33333333333333331</v>
      </c>
      <c r="K47">
        <f t="shared" si="4"/>
        <v>3.5787100794354387</v>
      </c>
    </row>
    <row r="49" spans="1:12" x14ac:dyDescent="0.2">
      <c r="K49">
        <f>SUM(K45:K47)</f>
        <v>4.2264740190473846</v>
      </c>
      <c r="L49" t="s">
        <v>66</v>
      </c>
    </row>
    <row r="50" spans="1:12" x14ac:dyDescent="0.2">
      <c r="K50">
        <f>K49-F30</f>
        <v>2.4264740190473848</v>
      </c>
      <c r="L50" t="s">
        <v>67</v>
      </c>
    </row>
    <row r="52" spans="1:12" x14ac:dyDescent="0.2">
      <c r="A52" t="s">
        <v>43</v>
      </c>
      <c r="F52" s="4">
        <f>E19*1000000</f>
        <v>2684032.559576577</v>
      </c>
      <c r="G52" t="s">
        <v>44</v>
      </c>
    </row>
    <row r="54" spans="1:12" x14ac:dyDescent="0.2">
      <c r="A54" t="s">
        <v>45</v>
      </c>
    </row>
    <row r="55" spans="1:12" x14ac:dyDescent="0.2">
      <c r="A55" t="s">
        <v>46</v>
      </c>
      <c r="C55" s="4">
        <f>1000000*Q40</f>
        <v>1542441.4594708055</v>
      </c>
    </row>
    <row r="56" spans="1:12" x14ac:dyDescent="0.2">
      <c r="A56" t="s">
        <v>47</v>
      </c>
    </row>
    <row r="58" spans="1:12" x14ac:dyDescent="0.2">
      <c r="A58" t="s">
        <v>48</v>
      </c>
    </row>
    <row r="59" spans="1:12" x14ac:dyDescent="0.2">
      <c r="A59" t="s">
        <v>49</v>
      </c>
    </row>
    <row r="61" spans="1:12" x14ac:dyDescent="0.2">
      <c r="B61" t="s">
        <v>7</v>
      </c>
      <c r="E61" t="s">
        <v>9</v>
      </c>
    </row>
    <row r="62" spans="1:12" x14ac:dyDescent="0.2">
      <c r="C62" t="s">
        <v>8</v>
      </c>
      <c r="D62">
        <v>0.3</v>
      </c>
      <c r="E62">
        <f>1/3</f>
        <v>0.33333333333333331</v>
      </c>
    </row>
    <row r="63" spans="1:12" x14ac:dyDescent="0.2">
      <c r="C63" t="s">
        <v>10</v>
      </c>
      <c r="D63">
        <v>2</v>
      </c>
      <c r="E63">
        <f>1/3</f>
        <v>0.33333333333333331</v>
      </c>
    </row>
    <row r="64" spans="1:12" x14ac:dyDescent="0.2">
      <c r="C64" t="s">
        <v>11</v>
      </c>
      <c r="D64" s="1">
        <v>3.7</v>
      </c>
      <c r="E64">
        <f>1/3</f>
        <v>0.33333333333333331</v>
      </c>
    </row>
    <row r="66" spans="1:11" x14ac:dyDescent="0.2">
      <c r="B66" t="s">
        <v>39</v>
      </c>
      <c r="D66">
        <f>D62*E62+D63*E63+D64*E64</f>
        <v>2</v>
      </c>
    </row>
    <row r="68" spans="1:11" x14ac:dyDescent="0.2">
      <c r="B68" t="s">
        <v>12</v>
      </c>
      <c r="E68">
        <f>D66*H5</f>
        <v>13.420162797882893</v>
      </c>
    </row>
    <row r="70" spans="1:11" x14ac:dyDescent="0.2">
      <c r="B70" s="2" t="s">
        <v>13</v>
      </c>
      <c r="E70" s="2">
        <f>E68-F7</f>
        <v>2.6840325595765773</v>
      </c>
      <c r="F70" t="s">
        <v>50</v>
      </c>
    </row>
    <row r="71" spans="1:11" x14ac:dyDescent="0.2">
      <c r="F71" t="s">
        <v>51</v>
      </c>
    </row>
    <row r="73" spans="1:11" x14ac:dyDescent="0.2">
      <c r="B73" t="s">
        <v>52</v>
      </c>
      <c r="E73">
        <f>(D62-C6)*L29</f>
        <v>-8.1209542841137914</v>
      </c>
    </row>
    <row r="74" spans="1:11" x14ac:dyDescent="0.2">
      <c r="E74" t="s">
        <v>53</v>
      </c>
      <c r="I74">
        <f>E62*E73</f>
        <v>-2.7069847613712636</v>
      </c>
    </row>
    <row r="75" spans="1:11" x14ac:dyDescent="0.2">
      <c r="E75" t="s">
        <v>54</v>
      </c>
      <c r="I75">
        <f>I74/(1+D2)</f>
        <v>-2.5064673716400589</v>
      </c>
    </row>
    <row r="77" spans="1:11" x14ac:dyDescent="0.2">
      <c r="E77" t="s">
        <v>55</v>
      </c>
      <c r="J77">
        <f>F30</f>
        <v>1.8</v>
      </c>
    </row>
    <row r="78" spans="1:11" x14ac:dyDescent="0.2">
      <c r="E78" t="s">
        <v>56</v>
      </c>
      <c r="J78">
        <f>-I75-J77</f>
        <v>0.70646737164005891</v>
      </c>
      <c r="K78" t="s">
        <v>57</v>
      </c>
    </row>
    <row r="80" spans="1:11" x14ac:dyDescent="0.2">
      <c r="A80" t="s">
        <v>58</v>
      </c>
    </row>
    <row r="82" spans="1:1" x14ac:dyDescent="0.2">
      <c r="A82" t="s">
        <v>59</v>
      </c>
    </row>
    <row r="83" spans="1:1" x14ac:dyDescent="0.2">
      <c r="A83"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2020-02-23T17:51:14Z</dcterms:created>
  <dcterms:modified xsi:type="dcterms:W3CDTF">2020-02-26T00:14:50Z</dcterms:modified>
</cp:coreProperties>
</file>