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autoCompressPictures="0"/>
  <bookViews>
    <workbookView xWindow="0" yWindow="60" windowWidth="28635" windowHeight="13680"/>
  </bookViews>
  <sheets>
    <sheet name="Sheet1" sheetId="1" r:id="rId1"/>
    <sheet name="Sheet2" sheetId="2" r:id="rId2"/>
  </sheets>
  <definedNames>
    <definedName name="solver_adj" localSheetId="0" hidden="1">Sheet1!$P$15</definedName>
    <definedName name="solver_cvg" localSheetId="0" hidden="1">1E-24</definedName>
    <definedName name="solver_drv" localSheetId="0" hidden="1">2</definedName>
    <definedName name="solver_eng" localSheetId="0" hidden="1">1</definedName>
    <definedName name="solver_est" localSheetId="0" hidden="1">1</definedName>
    <definedName name="solver_itr" localSheetId="0" hidden="1">2147483647</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nwt" localSheetId="0" hidden="1">1</definedName>
    <definedName name="solver_opt" localSheetId="0" hidden="1">Sheet1!$K$41</definedName>
    <definedName name="solver_pre" localSheetId="0" hidden="1">1E-26</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2</definedName>
    <definedName name="solver_val" localSheetId="0" hidden="1">0</definedName>
    <definedName name="solver_ver" localSheetId="0" hidden="1">3</definedName>
  </definedNames>
  <calcPr calcId="145621" concurrentCalc="0"/>
  <extLst>
    <ext xmlns:x15="http://schemas.microsoft.com/office/spreadsheetml/2010/11/main" uri="{140A7094-0E35-4892-8432-C4D2E57EDEB5}">
      <x15:workbookPr chartTrackingRefBase="1"/>
    </ext>
    <ext xmlns:mx="http://schemas.microsoft.com/office/mac/excel/2008/main" uri="http://schemas.microsoft.com/office/mac/excel/2008/main">
      <mx:ArchID Flags="2"/>
    </ext>
  </extLst>
</workbook>
</file>

<file path=xl/calcChain.xml><?xml version="1.0" encoding="utf-8"?>
<calcChain xmlns="http://schemas.openxmlformats.org/spreadsheetml/2006/main">
  <c r="Q18" i="1" l="1"/>
  <c r="P74" i="1"/>
  <c r="E90" i="1"/>
  <c r="C19" i="1"/>
  <c r="C18" i="1"/>
  <c r="D19" i="1"/>
  <c r="C20" i="1"/>
  <c r="D20" i="1"/>
  <c r="F90" i="1"/>
  <c r="Q20" i="1"/>
  <c r="P76" i="1"/>
  <c r="E92" i="1"/>
  <c r="F92" i="1"/>
  <c r="F94" i="1"/>
  <c r="F96" i="1"/>
  <c r="J96" i="1"/>
  <c r="I106" i="1"/>
  <c r="D17" i="1"/>
  <c r="C17" i="1"/>
  <c r="D18" i="1"/>
  <c r="I105" i="1"/>
  <c r="I107" i="1"/>
  <c r="I108" i="1"/>
  <c r="I109" i="1"/>
  <c r="I110" i="1"/>
  <c r="Q76" i="1"/>
  <c r="Q74" i="1"/>
  <c r="C74" i="1"/>
  <c r="J74" i="1"/>
  <c r="K74" i="1"/>
  <c r="C75" i="1"/>
  <c r="J75" i="1"/>
  <c r="K75" i="1"/>
  <c r="C76" i="1"/>
  <c r="J76" i="1"/>
  <c r="K76" i="1"/>
  <c r="C73" i="1"/>
  <c r="J73" i="1"/>
  <c r="K73" i="1"/>
  <c r="P64" i="1"/>
  <c r="C36" i="1"/>
  <c r="Q64" i="1"/>
  <c r="P62" i="1"/>
  <c r="C34" i="1"/>
  <c r="Q62" i="1"/>
  <c r="P60" i="1"/>
  <c r="C32" i="1"/>
  <c r="Q60" i="1"/>
  <c r="P58" i="1"/>
  <c r="C30" i="1"/>
  <c r="Q58" i="1"/>
  <c r="P56" i="1"/>
  <c r="C28" i="1"/>
  <c r="Q56" i="1"/>
  <c r="P54" i="1"/>
  <c r="C26" i="1"/>
  <c r="Q54" i="1"/>
  <c r="P52" i="1"/>
  <c r="C24" i="1"/>
  <c r="Q52" i="1"/>
  <c r="P50" i="1"/>
  <c r="C22" i="1"/>
  <c r="Q50" i="1"/>
  <c r="C21" i="1"/>
  <c r="D21" i="1"/>
  <c r="C49" i="1"/>
  <c r="J49" i="1"/>
  <c r="K49" i="1"/>
  <c r="D22" i="1"/>
  <c r="C50" i="1"/>
  <c r="J50" i="1"/>
  <c r="K50" i="1"/>
  <c r="C23" i="1"/>
  <c r="D23" i="1"/>
  <c r="C51" i="1"/>
  <c r="J51" i="1"/>
  <c r="K51" i="1"/>
  <c r="D24" i="1"/>
  <c r="C52" i="1"/>
  <c r="J52" i="1"/>
  <c r="K52" i="1"/>
  <c r="C25" i="1"/>
  <c r="D25" i="1"/>
  <c r="C53" i="1"/>
  <c r="J53" i="1"/>
  <c r="K53" i="1"/>
  <c r="D26" i="1"/>
  <c r="C54" i="1"/>
  <c r="J54" i="1"/>
  <c r="K54" i="1"/>
  <c r="C27" i="1"/>
  <c r="D27" i="1"/>
  <c r="C55" i="1"/>
  <c r="J55" i="1"/>
  <c r="K55" i="1"/>
  <c r="D28" i="1"/>
  <c r="C56" i="1"/>
  <c r="J56" i="1"/>
  <c r="K56" i="1"/>
  <c r="C29" i="1"/>
  <c r="D29" i="1"/>
  <c r="C57" i="1"/>
  <c r="J57" i="1"/>
  <c r="K57" i="1"/>
  <c r="D30" i="1"/>
  <c r="C58" i="1"/>
  <c r="J58" i="1"/>
  <c r="K58" i="1"/>
  <c r="C31" i="1"/>
  <c r="D31" i="1"/>
  <c r="C59" i="1"/>
  <c r="J59" i="1"/>
  <c r="K59" i="1"/>
  <c r="D32" i="1"/>
  <c r="C60" i="1"/>
  <c r="J60" i="1"/>
  <c r="K60" i="1"/>
  <c r="C33" i="1"/>
  <c r="D33" i="1"/>
  <c r="C61" i="1"/>
  <c r="J61" i="1"/>
  <c r="K61" i="1"/>
  <c r="D34" i="1"/>
  <c r="C62" i="1"/>
  <c r="J62" i="1"/>
  <c r="K62" i="1"/>
  <c r="C35" i="1"/>
  <c r="D35" i="1"/>
  <c r="C63" i="1"/>
  <c r="J63" i="1"/>
  <c r="K63" i="1"/>
  <c r="D36" i="1"/>
  <c r="C64" i="1"/>
  <c r="J64" i="1"/>
  <c r="K64" i="1"/>
  <c r="K66" i="1"/>
  <c r="Q36" i="1"/>
  <c r="R36" i="1"/>
  <c r="Q34" i="1"/>
  <c r="R34" i="1"/>
  <c r="Q32" i="1"/>
  <c r="R32" i="1"/>
  <c r="Q30" i="1"/>
  <c r="R30" i="1"/>
  <c r="Q28" i="1"/>
  <c r="R28" i="1"/>
  <c r="Q26" i="1"/>
  <c r="R26" i="1"/>
  <c r="Q24" i="1"/>
  <c r="R24" i="1"/>
  <c r="Q22" i="1"/>
  <c r="R22" i="1"/>
  <c r="R20" i="1"/>
  <c r="R18" i="1"/>
  <c r="K18" i="1"/>
  <c r="L18" i="1"/>
  <c r="K19" i="1"/>
  <c r="L19" i="1"/>
  <c r="K20" i="1"/>
  <c r="L20" i="1"/>
  <c r="K21" i="1"/>
  <c r="L21" i="1"/>
  <c r="K22" i="1"/>
  <c r="L22" i="1"/>
  <c r="K23" i="1"/>
  <c r="L23" i="1"/>
  <c r="K24" i="1"/>
  <c r="L24" i="1"/>
  <c r="K25" i="1"/>
  <c r="L25" i="1"/>
  <c r="K26" i="1"/>
  <c r="L26" i="1"/>
  <c r="K27" i="1"/>
  <c r="L27" i="1"/>
  <c r="K28" i="1"/>
  <c r="L28" i="1"/>
  <c r="K29" i="1"/>
  <c r="L29" i="1"/>
  <c r="K30" i="1"/>
  <c r="L30" i="1"/>
  <c r="K31" i="1"/>
  <c r="L31" i="1"/>
  <c r="K32" i="1"/>
  <c r="L32" i="1"/>
  <c r="K33" i="1"/>
  <c r="L33" i="1"/>
  <c r="K34" i="1"/>
  <c r="L34" i="1"/>
  <c r="K35" i="1"/>
  <c r="L35" i="1"/>
  <c r="K36" i="1"/>
  <c r="L36" i="1"/>
  <c r="K17" i="1"/>
  <c r="L17" i="1"/>
  <c r="K78" i="1"/>
  <c r="Q78" i="1"/>
  <c r="K80" i="1"/>
  <c r="Q66" i="1"/>
  <c r="K68" i="1"/>
  <c r="L38" i="1"/>
  <c r="R38" i="1"/>
  <c r="K41" i="1"/>
  <c r="C4" i="2"/>
  <c r="C5" i="2"/>
  <c r="C6" i="2"/>
  <c r="C7" i="2"/>
  <c r="C8" i="2"/>
  <c r="C9" i="2"/>
  <c r="C10" i="2"/>
  <c r="C11" i="2"/>
  <c r="C12" i="2"/>
  <c r="C13" i="2"/>
  <c r="C14" i="2"/>
  <c r="C15" i="2"/>
  <c r="C16" i="2"/>
  <c r="C17" i="2"/>
  <c r="C18" i="2"/>
  <c r="C19" i="2"/>
  <c r="C20" i="2"/>
  <c r="C21" i="2"/>
  <c r="C22" i="2"/>
  <c r="C3" i="2"/>
</calcChain>
</file>

<file path=xl/sharedStrings.xml><?xml version="1.0" encoding="utf-8"?>
<sst xmlns="http://schemas.openxmlformats.org/spreadsheetml/2006/main" count="63" uniqueCount="58">
  <si>
    <t>So now we have to finance this amount for the next 6 months:</t>
    <phoneticPr fontId="1" type="noConversion"/>
  </si>
  <si>
    <t>If we own the swap we also receive the 12-month coupon on this date:</t>
    <phoneticPr fontId="1" type="noConversion"/>
  </si>
  <si>
    <t>So the 1-year forward price of the swap is:</t>
    <phoneticPr fontId="1" type="noConversion"/>
  </si>
  <si>
    <t>Libor spot rates</t>
  </si>
  <si>
    <t>Term</t>
  </si>
  <si>
    <t>Qtrly</t>
  </si>
  <si>
    <t>forward rates</t>
  </si>
  <si>
    <t>Swap:  Notional Principle:</t>
  </si>
  <si>
    <t>Floating</t>
  </si>
  <si>
    <t>Pmt</t>
  </si>
  <si>
    <t>PV(floating</t>
  </si>
  <si>
    <t xml:space="preserve"> payment)</t>
  </si>
  <si>
    <t>Coupon Rate:</t>
  </si>
  <si>
    <t>Fixed Pmts</t>
  </si>
  <si>
    <t>PV (Fixed</t>
  </si>
  <si>
    <t xml:space="preserve">  Payments)</t>
  </si>
  <si>
    <t>Total PV:</t>
  </si>
  <si>
    <t>Use Solver to ascertain the coupon rate that will equate the PV of the 2 legs of the swap.  Criterion function:</t>
  </si>
  <si>
    <t>4-year swap, forward one year:</t>
  </si>
  <si>
    <t>1-Year Swap</t>
  </si>
  <si>
    <t>Coupon:</t>
  </si>
  <si>
    <t>All cash flows in the first year:</t>
  </si>
  <si>
    <t>If we purchase a Treasury note we can finance it in repo.  Our cash flows are the differences between the coupon and the repo rate.</t>
    <phoneticPr fontId="1" type="noConversion"/>
  </si>
  <si>
    <t xml:space="preserve">  A swap is very similar but the equivalent of the Treasury note has some credit / counterparty exposure, and the financing rate is Libor.</t>
    <phoneticPr fontId="1" type="noConversion"/>
  </si>
  <si>
    <t>This perspective means that we can describe the forward on a swap analogously to a note.</t>
    <phoneticPr fontId="1" type="noConversion"/>
  </si>
  <si>
    <t>The fixed leg sells at par with no accrued interest when it is originated.</t>
    <phoneticPr fontId="1" type="noConversion"/>
  </si>
  <si>
    <t>Par:</t>
    <phoneticPr fontId="1" type="noConversion"/>
  </si>
  <si>
    <t>At this point the coupon reduces the amount we have to finance:</t>
    <phoneticPr fontId="1" type="noConversion"/>
  </si>
  <si>
    <t>Term (Years)</t>
    <phoneticPr fontId="1" type="noConversion"/>
  </si>
  <si>
    <t>Libor -- 360 day year</t>
    <phoneticPr fontId="1" type="noConversion"/>
  </si>
  <si>
    <t>simple interest</t>
    <phoneticPr fontId="1" type="noConversion"/>
  </si>
  <si>
    <t>Equiv Qtrly</t>
    <phoneticPr fontId="1" type="noConversion"/>
  </si>
  <si>
    <t>Compounded</t>
    <phoneticPr fontId="1" type="noConversion"/>
  </si>
  <si>
    <t xml:space="preserve">  In this position the floating sides offset one another over the first year, and at the end of a year we have a 4-year forward at terms determined today.</t>
  </si>
  <si>
    <t>Enter 5 year swap receive fixed and 1-year swap pay fixed  -- both at the prevailing swap rates for the same notional principle.</t>
  </si>
  <si>
    <t xml:space="preserve">  Because the yield curve is upward-sloping we will receive a positive cash flow in this position:</t>
  </si>
  <si>
    <t xml:space="preserve"> --&gt; Here we enter a 90-day forward starting in 6 months to invest the net cash flow</t>
  </si>
  <si>
    <t xml:space="preserve">  --&gt; and a 90-day forward 9 months from now to reinvest the proceeds.</t>
  </si>
  <si>
    <t xml:space="preserve">  This cash flow is received 1-year from now.</t>
  </si>
  <si>
    <t xml:space="preserve">  In one year I will have this much cash and a 4-year swap.  Note that I have no idea what the value of the swap will be on this date.</t>
  </si>
  <si>
    <t>The forward price of the 4-year swap with coupon given in cell P1, one-year from now is par minus this balance.</t>
  </si>
  <si>
    <t xml:space="preserve">  on a percentage of par basis:</t>
  </si>
  <si>
    <t>We finance at quarterly repo for the first 6 months:</t>
  </si>
  <si>
    <t>This spreadsheet shows the nature and valuation of a forward swap.</t>
  </si>
  <si>
    <t>First we consider a plain vanilla fixed for floating swap.</t>
  </si>
  <si>
    <t>We make 2 simplifying assumptions-- first that every calendar quarter has 90 days and second that the payment days never fall on a holiday.</t>
  </si>
  <si>
    <t>Even with these simplifying assumptions, we still have Libor quoted on a simple interest basis, so the first step is to convert it to a quarterly compounding basis.</t>
  </si>
  <si>
    <t>Libor</t>
  </si>
  <si>
    <t>Of course we do not know what future Libor rates will be bet we can contract today at forward rates.  Forward rates are also the expected future spot rates in the equivalent risk-neutral world (that is they reflect expectations and risk</t>
  </si>
  <si>
    <t xml:space="preserve">    premia.</t>
  </si>
  <si>
    <t>So this spreadsheet shows the risk-neutral-expected present value of the floating payments and the present value of the fixed payments, under the coupon rate in cell P15.</t>
  </si>
  <si>
    <t>This is the rate that will cause the swap to have a 0 present value--and sell for par.  That is entering on either side of the swap does not require a cash outlay.</t>
  </si>
  <si>
    <t xml:space="preserve">   --&gt; Of course it may require posting of collateral at a custodian in a private margin arrangement.</t>
  </si>
  <si>
    <t>Next we can consider the cash flows on a four-year swap that starts one year from today:</t>
  </si>
  <si>
    <t xml:space="preserve">    </t>
  </si>
  <si>
    <t xml:space="preserve">  Next we consider a one-year swap:</t>
  </si>
  <si>
    <t>There are several ways that we can construct a forward swap.</t>
  </si>
  <si>
    <t>We can create a 4-year swap 1-year from now using 2 swaps: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</si>
</sst>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000"/>
  </numFmts>
  <fonts count="2" x14ac:knownFonts="1">
    <font>
      <sz val="11"/>
      <color theme="1"/>
      <name val="Calibri"/>
      <family val="2"/>
      <scheme val="minor"/>
    </font>
    <font>
      <sz val="8"/>
      <name val="Verdana"/>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64" fontId="0" fillId="0" borderId="0" xfId="0" applyNumberFormat="1"/>
    <xf numFmtId="165" fontId="0" fillId="0" borderId="0" xfId="0" applyNumberFormat="1"/>
    <xf numFmtId="0" fontId="0" fillId="0" borderId="0" xfId="0" quotePrefix="1"/>
  </cellXfs>
  <cellStyles count="1">
    <cellStyle name="Normal"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1:R110"/>
  <sheetViews>
    <sheetView tabSelected="1" workbookViewId="0">
      <selection activeCell="F94" sqref="F94"/>
    </sheetView>
  </sheetViews>
  <sheetFormatPr defaultColWidth="8.85546875" defaultRowHeight="15" x14ac:dyDescent="0.25"/>
  <cols>
    <col min="1" max="1" width="17.42578125" customWidth="1"/>
    <col min="3" max="3" width="13.140625" customWidth="1"/>
    <col min="6" max="6" width="10.7109375" bestFit="1" customWidth="1"/>
    <col min="9" max="9" width="10.7109375" bestFit="1" customWidth="1"/>
    <col min="10" max="10" width="17.42578125" customWidth="1"/>
    <col min="11" max="11" width="12" bestFit="1" customWidth="1"/>
    <col min="12" max="12" width="16.85546875" bestFit="1" customWidth="1"/>
    <col min="13" max="13" width="9.140625" bestFit="1" customWidth="1"/>
    <col min="16" max="16" width="12" customWidth="1"/>
    <col min="17" max="17" width="12.42578125" customWidth="1"/>
    <col min="18" max="18" width="12" bestFit="1" customWidth="1"/>
    <col min="27" max="27" width="9.140625" bestFit="1" customWidth="1"/>
  </cols>
  <sheetData>
    <row r="1" spans="1:18" x14ac:dyDescent="0.25">
      <c r="A1" t="s">
        <v>43</v>
      </c>
    </row>
    <row r="6" spans="1:18" x14ac:dyDescent="0.25">
      <c r="A6" t="s">
        <v>44</v>
      </c>
    </row>
    <row r="7" spans="1:18" x14ac:dyDescent="0.25">
      <c r="A7" t="s">
        <v>45</v>
      </c>
    </row>
    <row r="8" spans="1:18" x14ac:dyDescent="0.25">
      <c r="A8" t="s">
        <v>46</v>
      </c>
    </row>
    <row r="10" spans="1:18" x14ac:dyDescent="0.25">
      <c r="A10" t="s">
        <v>48</v>
      </c>
    </row>
    <row r="11" spans="1:18" x14ac:dyDescent="0.25">
      <c r="A11" t="s">
        <v>49</v>
      </c>
    </row>
    <row r="13" spans="1:18" x14ac:dyDescent="0.25">
      <c r="A13" t="s">
        <v>50</v>
      </c>
    </row>
    <row r="15" spans="1:18" x14ac:dyDescent="0.25">
      <c r="A15" s="1" t="s">
        <v>3</v>
      </c>
      <c r="B15" s="1"/>
      <c r="C15" t="s">
        <v>31</v>
      </c>
      <c r="D15" t="s">
        <v>5</v>
      </c>
      <c r="K15" t="s">
        <v>8</v>
      </c>
      <c r="L15" t="s">
        <v>10</v>
      </c>
      <c r="N15" t="s">
        <v>12</v>
      </c>
      <c r="P15">
        <v>2.2771837291254638E-2</v>
      </c>
      <c r="Q15" t="s">
        <v>13</v>
      </c>
      <c r="R15" t="s">
        <v>14</v>
      </c>
    </row>
    <row r="16" spans="1:18" x14ac:dyDescent="0.25">
      <c r="A16" t="s">
        <v>4</v>
      </c>
      <c r="B16" t="s">
        <v>47</v>
      </c>
      <c r="C16" t="s">
        <v>32</v>
      </c>
      <c r="D16" t="s">
        <v>6</v>
      </c>
      <c r="G16" t="s">
        <v>7</v>
      </c>
      <c r="J16" s="1">
        <v>10000000</v>
      </c>
      <c r="K16" t="s">
        <v>9</v>
      </c>
      <c r="L16" t="s">
        <v>11</v>
      </c>
      <c r="R16" t="s">
        <v>15</v>
      </c>
    </row>
    <row r="17" spans="1:18" x14ac:dyDescent="0.25">
      <c r="A17">
        <v>0.25</v>
      </c>
      <c r="B17">
        <v>1.0999999999999999E-2</v>
      </c>
      <c r="C17">
        <f>4*((1+A17*B17)^(1/(4*A17))-1)</f>
        <v>1.1000000000000121E-2</v>
      </c>
      <c r="D17">
        <f>B17</f>
        <v>1.0999999999999999E-2</v>
      </c>
      <c r="K17" s="1">
        <f>$J$16/4*D17</f>
        <v>27500</v>
      </c>
      <c r="L17" s="1">
        <f>K17/(1+C17/4)^(4*A17)</f>
        <v>27424.582398404385</v>
      </c>
    </row>
    <row r="18" spans="1:18" x14ac:dyDescent="0.25">
      <c r="A18">
        <v>0.5</v>
      </c>
      <c r="B18">
        <v>1.2E-2</v>
      </c>
      <c r="C18">
        <f>4*((1+A18*B18)^(1/(4*A18))-1)</f>
        <v>1.1982053798346826E-2</v>
      </c>
      <c r="D18">
        <f>(1+C18)^(4*A18)/(1+C17)^(4*A17)-1</f>
        <v>1.2965061533056321E-2</v>
      </c>
      <c r="K18" s="1">
        <f t="shared" ref="K18:K36" si="0">$J$16/4*D18</f>
        <v>32412.653832640804</v>
      </c>
      <c r="L18" s="1">
        <f>K18/(1+C18/4)^(4*A18)</f>
        <v>32219.337805805968</v>
      </c>
      <c r="Q18" s="1">
        <f>$P$15/2*$J$16</f>
        <v>113859.18645627319</v>
      </c>
      <c r="R18" s="1">
        <f>Q18/(1+C18/4)^(4*A18)</f>
        <v>113180.10582134512</v>
      </c>
    </row>
    <row r="19" spans="1:18" x14ac:dyDescent="0.25">
      <c r="A19">
        <v>0.75</v>
      </c>
      <c r="B19">
        <v>1.2999999999999999E-2</v>
      </c>
      <c r="C19">
        <f>4*((1+A19*B19)^(1/(4*A19))-1)</f>
        <v>1.2957977377170415E-2</v>
      </c>
      <c r="D19">
        <f>(1+C19)^(4*A19)/(1+C18)^(4*A18)-1</f>
        <v>1.4912648892201341E-2</v>
      </c>
      <c r="K19" s="1">
        <f t="shared" si="0"/>
        <v>37281.622230503352</v>
      </c>
      <c r="L19" s="1">
        <f>K19/(1+C19/4)^(4*A19)</f>
        <v>36921.636276804507</v>
      </c>
      <c r="Q19" s="1"/>
      <c r="R19" s="1"/>
    </row>
    <row r="20" spans="1:18" x14ac:dyDescent="0.25">
      <c r="A20">
        <v>1</v>
      </c>
      <c r="B20">
        <v>1.4E-2</v>
      </c>
      <c r="C20">
        <f>4*((1+A20*B20)^(1/(4*A20))-1)</f>
        <v>1.3927094532592221E-2</v>
      </c>
      <c r="D20">
        <f>(1+C20)^(4*A20)/(1+C19)^(4*A19)-1</f>
        <v>1.6840012590474629E-2</v>
      </c>
      <c r="K20" s="1">
        <f t="shared" si="0"/>
        <v>42100.031476186574</v>
      </c>
      <c r="L20" s="1">
        <f>K20/(1+C20/4)^(4*A20)</f>
        <v>41518.768714187936</v>
      </c>
      <c r="M20" s="1"/>
      <c r="Q20" s="1">
        <f>$P$15/2*$J$16</f>
        <v>113859.18645627319</v>
      </c>
      <c r="R20" s="1">
        <f>Q20/(1+C20/4)^(4*A20)</f>
        <v>112287.16613044692</v>
      </c>
    </row>
    <row r="21" spans="1:18" x14ac:dyDescent="0.25">
      <c r="A21">
        <v>1.25</v>
      </c>
      <c r="B21">
        <v>1.4999999999999999E-2</v>
      </c>
      <c r="C21">
        <f>4*((1+A21*B21)^(1/(4*A21))-1)</f>
        <v>1.4888749246886768E-2</v>
      </c>
      <c r="D21">
        <f>(1+C21)^(4*A21)/(1+C20)^(4*A20)-1</f>
        <v>1.8744497530764903E-2</v>
      </c>
      <c r="K21" s="1">
        <f t="shared" si="0"/>
        <v>46861.243826912258</v>
      </c>
      <c r="L21" s="1">
        <f>K21/(1+C21/4)^(4*A21)</f>
        <v>45998.766946662356</v>
      </c>
      <c r="Q21" s="1"/>
      <c r="R21" s="1"/>
    </row>
    <row r="22" spans="1:18" x14ac:dyDescent="0.25">
      <c r="A22">
        <v>1.5</v>
      </c>
      <c r="B22">
        <v>1.6E-2</v>
      </c>
      <c r="C22">
        <f>4*((1+A22*B22)^(1/(4*A22))-1)</f>
        <v>1.5842307493457497E-2</v>
      </c>
      <c r="D22">
        <f>(1+C22)^(4*A22)/(1+C21)^(4*A21)-1</f>
        <v>2.0623554583915737E-2</v>
      </c>
      <c r="K22" s="1">
        <f t="shared" si="0"/>
        <v>51558.886459789341</v>
      </c>
      <c r="L22" s="1">
        <f>K22/(1+C22/4)^(4*A22)</f>
        <v>50350.47505838803</v>
      </c>
      <c r="Q22" s="1">
        <f>$P$15/2*$J$16</f>
        <v>113859.18645627319</v>
      </c>
      <c r="R22" s="1">
        <f>Q22/(1+C22/4)^(4*A22)</f>
        <v>111190.6117737043</v>
      </c>
    </row>
    <row r="23" spans="1:18" x14ac:dyDescent="0.25">
      <c r="A23">
        <v>1.75</v>
      </c>
      <c r="B23">
        <v>1.7000000000000001E-2</v>
      </c>
      <c r="C23">
        <f>4*((1+A23*B23)^(1/(4*A23))-1)</f>
        <v>1.6787158887495046E-2</v>
      </c>
      <c r="D23">
        <f>(1+C23)^(4*A23)/(1+C22)^(4*A22)-1</f>
        <v>2.247475114105435E-2</v>
      </c>
      <c r="K23" s="1">
        <f t="shared" si="0"/>
        <v>56186.877852635873</v>
      </c>
      <c r="L23" s="1">
        <f>K23/(1+C23/4)^(4*A23)</f>
        <v>54563.610441986792</v>
      </c>
      <c r="Q23" s="1"/>
      <c r="R23" s="1"/>
    </row>
    <row r="24" spans="1:18" x14ac:dyDescent="0.25">
      <c r="A24">
        <v>2</v>
      </c>
      <c r="B24">
        <v>1.7500000000000002E-2</v>
      </c>
      <c r="C24">
        <f>4*((1+A24*B24)^(1/(4*A24))-1)</f>
        <v>1.7237749494472432E-2</v>
      </c>
      <c r="D24">
        <f>(1+C24)^(4*A24)/(1+C23)^(4*A23)-1</f>
        <v>2.0397479736872004E-2</v>
      </c>
      <c r="K24" s="1">
        <f t="shared" si="0"/>
        <v>50993.699342180007</v>
      </c>
      <c r="L24" s="1">
        <f>K24/(1+C24/4)^(4*A24)</f>
        <v>49269.27472674397</v>
      </c>
      <c r="Q24" s="1">
        <f>$P$15/2*$J$16</f>
        <v>113859.18645627319</v>
      </c>
      <c r="R24" s="1">
        <f>Q24/(1+C24/4)^(4*A24)</f>
        <v>110008.87580316252</v>
      </c>
    </row>
    <row r="25" spans="1:18" x14ac:dyDescent="0.25">
      <c r="A25">
        <v>2.25</v>
      </c>
      <c r="B25">
        <v>1.77E-2</v>
      </c>
      <c r="C25">
        <f>4*((1+A25*B25)^(1/(4*A25))-1)</f>
        <v>1.7394346574908681E-2</v>
      </c>
      <c r="D25">
        <f>(1+C25)^(4*A25)/(1+C24)^(4*A24)-1</f>
        <v>1.8647991385574159E-2</v>
      </c>
      <c r="K25" s="1">
        <f t="shared" si="0"/>
        <v>46619.978463935397</v>
      </c>
      <c r="L25" s="1">
        <f>K25/(1+C25/4)^(4*A25)</f>
        <v>44834.446627014542</v>
      </c>
      <c r="Q25" s="1"/>
      <c r="R25" s="1"/>
    </row>
    <row r="26" spans="1:18" x14ac:dyDescent="0.25">
      <c r="A26">
        <v>2.5</v>
      </c>
      <c r="B26">
        <v>1.9E-2</v>
      </c>
      <c r="C26">
        <f>4*((1+A26*B26)^(1/(4*A26))-1)</f>
        <v>1.860568685745978E-2</v>
      </c>
      <c r="D26">
        <f>(1+C26)^(4*A26)/(1+C25)^(4*A25)-1</f>
        <v>2.9572857510291373E-2</v>
      </c>
      <c r="K26" s="1">
        <f t="shared" si="0"/>
        <v>73932.143775728429</v>
      </c>
      <c r="L26" s="1">
        <f>K26/(1+C26/4)^(4*A26)</f>
        <v>70579.612196399466</v>
      </c>
      <c r="Q26" s="1">
        <f>$P$15/2*$J$16</f>
        <v>113859.18645627319</v>
      </c>
      <c r="R26" s="1">
        <f>Q26/(1+C26/4)^(4*A26)</f>
        <v>108696.1207219792</v>
      </c>
    </row>
    <row r="27" spans="1:18" x14ac:dyDescent="0.25">
      <c r="A27">
        <v>2.75</v>
      </c>
      <c r="B27">
        <v>0.02</v>
      </c>
      <c r="C27">
        <f>4*((1+A27*B27)^(1/(4*A27))-1)</f>
        <v>1.9516828805538289E-2</v>
      </c>
      <c r="D27">
        <f>(1+C27)^(4*A27)/(1+C26)^(4*A26)-1</f>
        <v>2.8673194656612333E-2</v>
      </c>
      <c r="K27" s="1">
        <f t="shared" si="0"/>
        <v>71682.986641530835</v>
      </c>
      <c r="L27" s="1">
        <f>K27/(1+C27/4)^(4*A27)</f>
        <v>67945.958901924882</v>
      </c>
      <c r="Q27" s="1"/>
      <c r="R27" s="1"/>
    </row>
    <row r="28" spans="1:18" x14ac:dyDescent="0.25">
      <c r="A28">
        <v>3</v>
      </c>
      <c r="B28">
        <v>2.07E-2</v>
      </c>
      <c r="C28">
        <f>4*((1+A28*B28)^(1/(4*A28))-1)</f>
        <v>2.0133192247758558E-2</v>
      </c>
      <c r="D28">
        <f>(1+C28)^(4*A28)/(1+C27)^(4*A27)-1</f>
        <v>2.6937833407722156E-2</v>
      </c>
      <c r="K28" s="1">
        <f t="shared" si="0"/>
        <v>67344.583519305394</v>
      </c>
      <c r="L28" s="1">
        <f>K28/(1+C28/4)^(4*A28)</f>
        <v>63407.008303648734</v>
      </c>
      <c r="Q28" s="1">
        <f>$P$15/2*$J$16</f>
        <v>113859.18645627319</v>
      </c>
      <c r="R28" s="1">
        <f>Q28/(1+C28/4)^(4*A28)</f>
        <v>107201.94563249512</v>
      </c>
    </row>
    <row r="29" spans="1:18" x14ac:dyDescent="0.25">
      <c r="A29">
        <v>3.25</v>
      </c>
      <c r="B29">
        <v>2.1000000000000001E-2</v>
      </c>
      <c r="C29">
        <f>4*((1+A29*B29)^(1/(4*A29))-1)</f>
        <v>2.0366070413665227E-2</v>
      </c>
      <c r="D29">
        <f>(1+C29)^(4*A29)/(1+C28)^(4*A28)-1</f>
        <v>2.3164758507234984E-2</v>
      </c>
      <c r="K29" s="1">
        <f t="shared" si="0"/>
        <v>57911.896268087461</v>
      </c>
      <c r="L29" s="1">
        <f>K29/(1+C29/4)^(4*A29)</f>
        <v>54211.93191489578</v>
      </c>
      <c r="Q29" s="1"/>
      <c r="R29" s="1"/>
    </row>
    <row r="30" spans="1:18" x14ac:dyDescent="0.25">
      <c r="A30">
        <v>3.5</v>
      </c>
      <c r="B30">
        <v>2.1999999999999999E-2</v>
      </c>
      <c r="C30">
        <f>4*((1+A30*B30)^(1/(4*A30))-1)</f>
        <v>2.1250361871538281E-2</v>
      </c>
      <c r="D30">
        <f>(1+C30)^(4*A30)/(1+C29)^(4*A29)-1</f>
        <v>3.2816132240855778E-2</v>
      </c>
      <c r="K30" s="1">
        <f t="shared" si="0"/>
        <v>82040.330602139438</v>
      </c>
      <c r="L30" s="1">
        <f>K30/(1+C30/4)^(4*A30)</f>
        <v>76174.865925848877</v>
      </c>
      <c r="Q30" s="1">
        <f>$P$15/2*$J$16</f>
        <v>113859.18645627319</v>
      </c>
      <c r="R30" s="1">
        <f>Q30/(1+C30/4)^(4*A30)</f>
        <v>105718.83607824783</v>
      </c>
    </row>
    <row r="31" spans="1:18" x14ac:dyDescent="0.25">
      <c r="A31">
        <v>3.75</v>
      </c>
      <c r="B31">
        <v>2.23E-2</v>
      </c>
      <c r="C31">
        <f>4*((1+A31*B31)^(1/(4*A31))-1)</f>
        <v>2.1473943063435641E-2</v>
      </c>
      <c r="D31">
        <f>(1+C31)^(4*A31)/(1+C30)^(4*A30)-1</f>
        <v>2.460922420883338E-2</v>
      </c>
      <c r="K31" s="1">
        <f t="shared" si="0"/>
        <v>61523.060522083448</v>
      </c>
      <c r="L31" s="1">
        <f>K31/(1+C31/4)^(4*A31)</f>
        <v>56775.231765678502</v>
      </c>
      <c r="Q31" s="1"/>
      <c r="R31" s="1"/>
    </row>
    <row r="32" spans="1:18" x14ac:dyDescent="0.25">
      <c r="A32">
        <v>4</v>
      </c>
      <c r="B32">
        <v>2.3E-2</v>
      </c>
      <c r="C32">
        <f>4*((1+A32*B32)^(1/(4*A32))-1)</f>
        <v>2.2063345398477097E-2</v>
      </c>
      <c r="D32">
        <f>(1+C32)^(4*A32)/(1+C31)^(4*A31)-1</f>
        <v>3.0945301562770755E-2</v>
      </c>
      <c r="K32" s="1">
        <f t="shared" si="0"/>
        <v>77363.253906926882</v>
      </c>
      <c r="L32" s="1">
        <f>K32/(1+C32/4)^(4*A32)</f>
        <v>70845.470610738877</v>
      </c>
      <c r="Q32" s="1">
        <f>$P$15/2*$J$16</f>
        <v>113859.18645627319</v>
      </c>
      <c r="R32" s="1">
        <f>Q32/(1+C32/4)^(4*A32)</f>
        <v>104266.65426398641</v>
      </c>
    </row>
    <row r="33" spans="1:18" x14ac:dyDescent="0.25">
      <c r="A33">
        <v>4.25</v>
      </c>
      <c r="B33">
        <v>2.4E-2</v>
      </c>
      <c r="C33">
        <f>4*((1+A33*B33)^(1/(4*A33))-1)</f>
        <v>2.2918752624524252E-2</v>
      </c>
      <c r="D33">
        <f>(1+C33)^(4*A33)/(1+C32)^(4*A32)-1</f>
        <v>3.6703042794619778E-2</v>
      </c>
      <c r="K33" s="1">
        <f t="shared" si="0"/>
        <v>91757.60698654945</v>
      </c>
      <c r="L33" s="1">
        <f>K33/(1+C33/4)^(4*A33)</f>
        <v>83264.616140244514</v>
      </c>
      <c r="Q33" s="1"/>
      <c r="R33" s="1"/>
    </row>
    <row r="34" spans="1:18" x14ac:dyDescent="0.25">
      <c r="A34">
        <v>4.5</v>
      </c>
      <c r="B34">
        <v>2.4199999999999999E-2</v>
      </c>
      <c r="C34">
        <f>4*((1+A34*B34)^(1/(4*A34))-1)</f>
        <v>2.3036868665766264E-2</v>
      </c>
      <c r="D34">
        <f>(1+C34)^(4*A34)/(1+C33)^(4*A33)-1</f>
        <v>2.5046929391161044E-2</v>
      </c>
      <c r="K34" s="1">
        <f t="shared" si="0"/>
        <v>62617.32347790261</v>
      </c>
      <c r="L34" s="1">
        <f>K34/(1+C34/4)^(4*A34)</f>
        <v>56467.962375239018</v>
      </c>
      <c r="Q34" s="1">
        <f>$P$15/2*$J$16</f>
        <v>113859.18645627319</v>
      </c>
      <c r="R34" s="1">
        <f>Q34/(1+C34/4)^(4*A34)</f>
        <v>102677.59622713778</v>
      </c>
    </row>
    <row r="35" spans="1:18" x14ac:dyDescent="0.25">
      <c r="A35">
        <v>4.75</v>
      </c>
      <c r="B35">
        <v>2.46E-2</v>
      </c>
      <c r="C35">
        <f>4*((1+A35*B35)^(1/(4*A35))-1)</f>
        <v>2.3333524270165107E-2</v>
      </c>
      <c r="D35">
        <f>(1+C35)^(4*A35)/(1+C34)^(4*A34)-1</f>
        <v>2.8688059256078757E-2</v>
      </c>
      <c r="K35" s="1">
        <f t="shared" si="0"/>
        <v>71720.148140196892</v>
      </c>
      <c r="L35" s="1">
        <f>K35/(1+C35/4)^(4*A35)</f>
        <v>64216.455334375263</v>
      </c>
      <c r="Q35" s="1"/>
      <c r="R35" s="1"/>
    </row>
    <row r="36" spans="1:18" x14ac:dyDescent="0.25">
      <c r="A36">
        <v>5</v>
      </c>
      <c r="B36">
        <v>2.4799999999999999E-2</v>
      </c>
      <c r="C36">
        <f>4*((1+A36*B36)^(1/(4*A36))-1)</f>
        <v>2.3447204339152705E-2</v>
      </c>
      <c r="D36">
        <f>(1+C36)^(4*A36)/(1+C35)^(4*A35)-1</f>
        <v>2.5609526663217697E-2</v>
      </c>
      <c r="K36" s="1">
        <f t="shared" si="0"/>
        <v>64023.816658044241</v>
      </c>
      <c r="L36" s="1">
        <f>K36/(1+C36/4)^(4*A36)</f>
        <v>56960.69097690755</v>
      </c>
      <c r="Q36" s="1">
        <f>$P$15/2*$J$16</f>
        <v>113859.18645627319</v>
      </c>
      <c r="R36" s="1">
        <f>Q36/(1+C36/4)^(4*A36)</f>
        <v>101298.20859099014</v>
      </c>
    </row>
    <row r="38" spans="1:18" x14ac:dyDescent="0.25">
      <c r="J38" t="s">
        <v>16</v>
      </c>
      <c r="L38" s="1">
        <f>SUM(L18:L36)</f>
        <v>1076526.1210434956</v>
      </c>
      <c r="R38" s="1">
        <f>SUM(R18:R36)</f>
        <v>1076526.1210434954</v>
      </c>
    </row>
    <row r="41" spans="1:18" x14ac:dyDescent="0.25">
      <c r="A41" t="s">
        <v>17</v>
      </c>
      <c r="K41">
        <f>(L38-R38)^2</f>
        <v>5.4210108624275222E-20</v>
      </c>
    </row>
    <row r="42" spans="1:18" x14ac:dyDescent="0.25">
      <c r="B42" t="s">
        <v>51</v>
      </c>
    </row>
    <row r="43" spans="1:18" x14ac:dyDescent="0.25">
      <c r="B43" s="3" t="s">
        <v>52</v>
      </c>
    </row>
    <row r="44" spans="1:18" x14ac:dyDescent="0.25">
      <c r="B44" s="3"/>
    </row>
    <row r="45" spans="1:18" x14ac:dyDescent="0.25">
      <c r="A45" t="s">
        <v>53</v>
      </c>
      <c r="B45" s="3"/>
    </row>
    <row r="46" spans="1:18" x14ac:dyDescent="0.25">
      <c r="A46" t="s">
        <v>54</v>
      </c>
      <c r="B46" s="3"/>
    </row>
    <row r="47" spans="1:18" x14ac:dyDescent="0.25">
      <c r="A47" t="s">
        <v>18</v>
      </c>
      <c r="D47" t="s">
        <v>12</v>
      </c>
      <c r="F47">
        <v>2.5843749858192523E-2</v>
      </c>
    </row>
    <row r="49" spans="1:17" x14ac:dyDescent="0.25">
      <c r="A49">
        <v>1.25</v>
      </c>
      <c r="B49">
        <v>1.4999999999999999E-2</v>
      </c>
      <c r="C49">
        <f>D21</f>
        <v>1.8744497530764903E-2</v>
      </c>
      <c r="J49" s="1">
        <f t="shared" ref="J49:J64" si="1">$J$16/4*C49</f>
        <v>46861.243826912258</v>
      </c>
      <c r="K49" s="1">
        <f>J49/(1+C21/4)^(4*A49)</f>
        <v>45998.766946662356</v>
      </c>
    </row>
    <row r="50" spans="1:17" x14ac:dyDescent="0.25">
      <c r="A50">
        <v>1.5</v>
      </c>
      <c r="B50">
        <v>1.6E-2</v>
      </c>
      <c r="C50">
        <f>D22</f>
        <v>2.0623554583915737E-2</v>
      </c>
      <c r="J50" s="1">
        <f t="shared" si="1"/>
        <v>51558.886459789341</v>
      </c>
      <c r="K50" s="1">
        <f>J50/(1+C22/4)^(4*A50)</f>
        <v>50350.47505838803</v>
      </c>
      <c r="P50" s="1">
        <f>$F$47/2*$J$16</f>
        <v>129218.74929096262</v>
      </c>
      <c r="Q50" s="1">
        <f>P50/(1+C22/4)^(4*A50)</f>
        <v>126190.18485445567</v>
      </c>
    </row>
    <row r="51" spans="1:17" x14ac:dyDescent="0.25">
      <c r="A51">
        <v>1.75</v>
      </c>
      <c r="B51">
        <v>1.7000000000000001E-2</v>
      </c>
      <c r="C51">
        <f>D23</f>
        <v>2.247475114105435E-2</v>
      </c>
      <c r="J51" s="1">
        <f t="shared" si="1"/>
        <v>56186.877852635873</v>
      </c>
      <c r="K51" s="1">
        <f>J51/(1+C23/4)^(4*A51)</f>
        <v>54563.610441986792</v>
      </c>
      <c r="P51" s="1"/>
      <c r="Q51" s="1"/>
    </row>
    <row r="52" spans="1:17" x14ac:dyDescent="0.25">
      <c r="A52">
        <v>2</v>
      </c>
      <c r="B52">
        <v>1.7500000000000002E-2</v>
      </c>
      <c r="C52">
        <f>D24</f>
        <v>2.0397479736872004E-2</v>
      </c>
      <c r="J52" s="1">
        <f t="shared" si="1"/>
        <v>50993.699342180007</v>
      </c>
      <c r="K52" s="1">
        <f>J52/(1+C24/4)^(4*A52)</f>
        <v>49269.27472674397</v>
      </c>
      <c r="L52" s="1"/>
      <c r="P52" s="1">
        <f>$F$47/2*$J$16</f>
        <v>129218.74929096262</v>
      </c>
      <c r="Q52" s="1">
        <f>P52/(1+C24/4)^(4*A52)</f>
        <v>124849.03313136485</v>
      </c>
    </row>
    <row r="53" spans="1:17" x14ac:dyDescent="0.25">
      <c r="A53">
        <v>2.25</v>
      </c>
      <c r="B53">
        <v>1.77E-2</v>
      </c>
      <c r="C53">
        <f>D25</f>
        <v>1.8647991385574159E-2</v>
      </c>
      <c r="J53" s="1">
        <f t="shared" si="1"/>
        <v>46619.978463935397</v>
      </c>
      <c r="K53" s="1">
        <f>J53/(1+C25/4)^(4*A53)</f>
        <v>44834.446627014542</v>
      </c>
      <c r="P53" s="1"/>
      <c r="Q53" s="1"/>
    </row>
    <row r="54" spans="1:17" x14ac:dyDescent="0.25">
      <c r="A54">
        <v>2.5</v>
      </c>
      <c r="B54">
        <v>1.9E-2</v>
      </c>
      <c r="C54">
        <f>D26</f>
        <v>2.9572857510291373E-2</v>
      </c>
      <c r="J54" s="1">
        <f t="shared" si="1"/>
        <v>73932.143775728429</v>
      </c>
      <c r="K54" s="1">
        <f>J54/(1+C26/4)^(4*A54)</f>
        <v>70579.612196399466</v>
      </c>
      <c r="P54" s="1">
        <f>$F$47/2*$J$16</f>
        <v>129218.74929096262</v>
      </c>
      <c r="Q54" s="1">
        <f>P54/(1+C26/4)^(4*A54)</f>
        <v>123359.18786726744</v>
      </c>
    </row>
    <row r="55" spans="1:17" x14ac:dyDescent="0.25">
      <c r="A55">
        <v>2.75</v>
      </c>
      <c r="B55">
        <v>0.02</v>
      </c>
      <c r="C55">
        <f>D27</f>
        <v>2.8673194656612333E-2</v>
      </c>
      <c r="J55" s="1">
        <f t="shared" si="1"/>
        <v>71682.986641530835</v>
      </c>
      <c r="K55" s="1">
        <f>J55/(1+C27/4)^(4*A55)</f>
        <v>67945.958901924882</v>
      </c>
      <c r="P55" s="1"/>
      <c r="Q55" s="1"/>
    </row>
    <row r="56" spans="1:17" x14ac:dyDescent="0.25">
      <c r="A56">
        <v>3</v>
      </c>
      <c r="B56">
        <v>2.07E-2</v>
      </c>
      <c r="C56">
        <f>D28</f>
        <v>2.6937833407722156E-2</v>
      </c>
      <c r="J56" s="1">
        <f t="shared" si="1"/>
        <v>67344.583519305394</v>
      </c>
      <c r="K56" s="1">
        <f>J56/(1+C28/4)^(4*A56)</f>
        <v>63407.008303648734</v>
      </c>
      <c r="P56" s="1">
        <f>$F$47/2*$J$16</f>
        <v>129218.74929096262</v>
      </c>
      <c r="Q56" s="1">
        <f>P56/(1+C28/4)^(4*A56)</f>
        <v>121663.44910174416</v>
      </c>
    </row>
    <row r="57" spans="1:17" x14ac:dyDescent="0.25">
      <c r="A57">
        <v>3.25</v>
      </c>
      <c r="B57">
        <v>2.1000000000000001E-2</v>
      </c>
      <c r="C57">
        <f>D29</f>
        <v>2.3164758507234984E-2</v>
      </c>
      <c r="J57" s="1">
        <f t="shared" si="1"/>
        <v>57911.896268087461</v>
      </c>
      <c r="K57" s="1">
        <f>J57/(1+C29/4)^(4*A57)</f>
        <v>54211.93191489578</v>
      </c>
      <c r="P57" s="1"/>
      <c r="Q57" s="1"/>
    </row>
    <row r="58" spans="1:17" x14ac:dyDescent="0.25">
      <c r="A58">
        <v>3.5</v>
      </c>
      <c r="B58">
        <v>2.1999999999999999E-2</v>
      </c>
      <c r="C58">
        <f>D30</f>
        <v>3.2816132240855778E-2</v>
      </c>
      <c r="J58" s="1">
        <f t="shared" si="1"/>
        <v>82040.330602139438</v>
      </c>
      <c r="K58" s="1">
        <f>J58/(1+C30/4)^(4*A58)</f>
        <v>76174.865925848877</v>
      </c>
      <c r="P58" s="1">
        <f>$F$47/2*$J$16</f>
        <v>129218.74929096262</v>
      </c>
      <c r="Q58" s="1">
        <f>P58/(1+C30/4)^(4*A58)</f>
        <v>119980.26860813584</v>
      </c>
    </row>
    <row r="59" spans="1:17" x14ac:dyDescent="0.25">
      <c r="A59">
        <v>3.75</v>
      </c>
      <c r="B59">
        <v>2.23E-2</v>
      </c>
      <c r="C59">
        <f>D31</f>
        <v>2.460922420883338E-2</v>
      </c>
      <c r="J59" s="1">
        <f t="shared" si="1"/>
        <v>61523.060522083448</v>
      </c>
      <c r="K59" s="1">
        <f>J59/(1+C31/4)^(4*A59)</f>
        <v>56775.231765678502</v>
      </c>
      <c r="P59" s="1"/>
      <c r="Q59" s="1"/>
    </row>
    <row r="60" spans="1:17" x14ac:dyDescent="0.25">
      <c r="A60">
        <v>4</v>
      </c>
      <c r="B60">
        <v>2.3E-2</v>
      </c>
      <c r="C60">
        <f>D32</f>
        <v>3.0945301562770755E-2</v>
      </c>
      <c r="J60" s="1">
        <f t="shared" si="1"/>
        <v>77363.253906926882</v>
      </c>
      <c r="K60" s="1">
        <f>J60/(1+C32/4)^(4*A60)</f>
        <v>70845.470610738877</v>
      </c>
      <c r="P60" s="1">
        <f>$F$47/2*$J$16</f>
        <v>129218.74929096262</v>
      </c>
      <c r="Q60" s="1">
        <f>P60/(1+C32/4)^(4*A60)</f>
        <v>118332.18799538698</v>
      </c>
    </row>
    <row r="61" spans="1:17" x14ac:dyDescent="0.25">
      <c r="A61">
        <v>4.25</v>
      </c>
      <c r="B61">
        <v>2.4E-2</v>
      </c>
      <c r="C61">
        <f>D33</f>
        <v>3.6703042794619778E-2</v>
      </c>
      <c r="J61" s="1">
        <f t="shared" si="1"/>
        <v>91757.60698654945</v>
      </c>
      <c r="K61" s="1">
        <f>J61/(1+C33/4)^(4*A61)</f>
        <v>83264.616140244514</v>
      </c>
      <c r="P61" s="1"/>
      <c r="Q61" s="1"/>
    </row>
    <row r="62" spans="1:17" x14ac:dyDescent="0.25">
      <c r="A62">
        <v>4.5</v>
      </c>
      <c r="B62">
        <v>2.4199999999999999E-2</v>
      </c>
      <c r="C62">
        <f>D34</f>
        <v>2.5046929391161044E-2</v>
      </c>
      <c r="J62" s="1">
        <f t="shared" si="1"/>
        <v>62617.32347790261</v>
      </c>
      <c r="K62" s="1">
        <f>J62/(1+C34/4)^(4*A62)</f>
        <v>56467.962375239018</v>
      </c>
      <c r="P62" s="1">
        <f>$F$47/2*$J$16</f>
        <v>129218.74929096262</v>
      </c>
      <c r="Q62" s="1">
        <f>P62/(1+C34/4)^(4*A62)</f>
        <v>116528.76660741499</v>
      </c>
    </row>
    <row r="63" spans="1:17" x14ac:dyDescent="0.25">
      <c r="A63">
        <v>4.75</v>
      </c>
      <c r="B63">
        <v>2.46E-2</v>
      </c>
      <c r="C63">
        <f>D35</f>
        <v>2.8688059256078757E-2</v>
      </c>
      <c r="J63" s="1">
        <f t="shared" si="1"/>
        <v>71720.148140196892</v>
      </c>
      <c r="K63" s="1">
        <f>J63/(1+C35/4)^(4*A63)</f>
        <v>64216.455334375263</v>
      </c>
      <c r="P63" s="1"/>
      <c r="Q63" s="1"/>
    </row>
    <row r="64" spans="1:17" x14ac:dyDescent="0.25">
      <c r="A64">
        <v>5</v>
      </c>
      <c r="B64">
        <v>2.4799999999999999E-2</v>
      </c>
      <c r="C64">
        <f>D36</f>
        <v>2.5609526663217697E-2</v>
      </c>
      <c r="J64" s="1">
        <f t="shared" si="1"/>
        <v>64023.816658044241</v>
      </c>
      <c r="K64" s="1">
        <f>J64/(1+C36/4)^(4*A64)</f>
        <v>56960.69097690755</v>
      </c>
      <c r="P64" s="1">
        <f>$F$47/2*$J$16</f>
        <v>129218.74929096262</v>
      </c>
      <c r="Q64" s="1">
        <f>P64/(1+C36/4)^(4*A64)</f>
        <v>114963.30008092731</v>
      </c>
    </row>
    <row r="65" spans="1:17" x14ac:dyDescent="0.25">
      <c r="J65" s="1"/>
      <c r="K65" s="1"/>
      <c r="P65" s="1"/>
      <c r="Q65" s="1"/>
    </row>
    <row r="66" spans="1:17" x14ac:dyDescent="0.25">
      <c r="I66" t="s">
        <v>16</v>
      </c>
      <c r="J66" s="1"/>
      <c r="K66" s="1">
        <f>SUM(K49:K64)</f>
        <v>965866.37824669713</v>
      </c>
      <c r="P66" s="1"/>
      <c r="Q66" s="1">
        <f>SUM(Q49:Q64)</f>
        <v>965866.37824669736</v>
      </c>
    </row>
    <row r="68" spans="1:17" x14ac:dyDescent="0.25">
      <c r="A68" t="s">
        <v>17</v>
      </c>
      <c r="K68">
        <f>(K66-Q66)^2</f>
        <v>5.4210108624275222E-20</v>
      </c>
      <c r="Q68" s="1"/>
    </row>
    <row r="70" spans="1:17" x14ac:dyDescent="0.25">
      <c r="A70" t="s">
        <v>55</v>
      </c>
    </row>
    <row r="71" spans="1:17" x14ac:dyDescent="0.25">
      <c r="A71" t="s">
        <v>19</v>
      </c>
      <c r="C71" t="s">
        <v>20</v>
      </c>
      <c r="D71">
        <v>1.3946298097269631E-2</v>
      </c>
    </row>
    <row r="73" spans="1:17" x14ac:dyDescent="0.25">
      <c r="A73">
        <v>0.25</v>
      </c>
      <c r="B73">
        <v>1.0999999999999999E-2</v>
      </c>
      <c r="C73">
        <f>D17</f>
        <v>1.0999999999999999E-2</v>
      </c>
      <c r="J73" s="1">
        <f>$J$16/4*C73</f>
        <v>27500</v>
      </c>
      <c r="K73" s="1">
        <f>J73/(1+C17/4)^(4*A73)</f>
        <v>27424.582398404385</v>
      </c>
    </row>
    <row r="74" spans="1:17" x14ac:dyDescent="0.25">
      <c r="A74">
        <v>0.5</v>
      </c>
      <c r="B74">
        <v>1.2E-2</v>
      </c>
      <c r="C74">
        <f t="shared" ref="C74:C76" si="2">D18</f>
        <v>1.2965061533056321E-2</v>
      </c>
      <c r="J74" s="1">
        <f>$J$16/4*C74</f>
        <v>32412.653832640804</v>
      </c>
      <c r="K74" s="1">
        <f>J74/(1+C18/4)^(4*A74)</f>
        <v>32219.337805805968</v>
      </c>
      <c r="P74" s="1">
        <f>$D$71/2*$J$16</f>
        <v>69731.49048634815</v>
      </c>
      <c r="Q74" s="1">
        <f>P74/(1+C18/4)^(4*A74)</f>
        <v>69315.596904918639</v>
      </c>
    </row>
    <row r="75" spans="1:17" x14ac:dyDescent="0.25">
      <c r="A75">
        <v>0.75</v>
      </c>
      <c r="B75">
        <v>1.2999999999999999E-2</v>
      </c>
      <c r="C75">
        <f t="shared" si="2"/>
        <v>1.4912648892201341E-2</v>
      </c>
      <c r="J75" s="1">
        <f>$J$16/4*C75</f>
        <v>37281.622230503352</v>
      </c>
      <c r="K75" s="1">
        <f>J75/(1+C19/4)^(4*A75)</f>
        <v>36921.636276804507</v>
      </c>
      <c r="P75" s="1"/>
      <c r="Q75" s="1"/>
    </row>
    <row r="76" spans="1:17" x14ac:dyDescent="0.25">
      <c r="A76">
        <v>1</v>
      </c>
      <c r="B76">
        <v>1.4E-2</v>
      </c>
      <c r="C76">
        <f t="shared" si="2"/>
        <v>1.6840012590474629E-2</v>
      </c>
      <c r="J76" s="1">
        <f>$J$16/4*C76</f>
        <v>42100.031476186574</v>
      </c>
      <c r="K76" s="1">
        <f>J76/(1+C20/4)^(4*A76)</f>
        <v>41518.768714187936</v>
      </c>
      <c r="P76" s="1">
        <f>$D$71/2*$J$16</f>
        <v>69731.49048634815</v>
      </c>
      <c r="Q76" s="1">
        <f>P76/(1+C20/4)^(4*A76)</f>
        <v>68768.728290284154</v>
      </c>
    </row>
    <row r="77" spans="1:17" x14ac:dyDescent="0.25">
      <c r="J77" s="1"/>
      <c r="K77" s="1"/>
      <c r="P77" s="1"/>
      <c r="Q77" s="1"/>
    </row>
    <row r="78" spans="1:17" x14ac:dyDescent="0.25">
      <c r="I78" t="s">
        <v>16</v>
      </c>
      <c r="J78" s="1"/>
      <c r="K78" s="1">
        <f>SUM(K73:K76)</f>
        <v>138084.32519520281</v>
      </c>
      <c r="P78" s="1"/>
      <c r="Q78" s="1">
        <f>SUM(Q73:Q76)</f>
        <v>138084.32519520278</v>
      </c>
    </row>
    <row r="80" spans="1:17" x14ac:dyDescent="0.25">
      <c r="A80" t="s">
        <v>17</v>
      </c>
      <c r="K80" s="1">
        <f>(K78-Q78)^2</f>
        <v>8.4703294725430034E-22</v>
      </c>
    </row>
    <row r="82" spans="1:10" x14ac:dyDescent="0.25">
      <c r="A82" t="s">
        <v>56</v>
      </c>
    </row>
    <row r="84" spans="1:10" x14ac:dyDescent="0.25">
      <c r="A84" t="s">
        <v>57</v>
      </c>
    </row>
    <row r="86" spans="1:10" x14ac:dyDescent="0.25">
      <c r="A86" t="s">
        <v>34</v>
      </c>
    </row>
    <row r="87" spans="1:10" x14ac:dyDescent="0.25">
      <c r="A87" t="s">
        <v>33</v>
      </c>
    </row>
    <row r="88" spans="1:10" x14ac:dyDescent="0.25">
      <c r="A88" t="s">
        <v>35</v>
      </c>
    </row>
    <row r="89" spans="1:10" x14ac:dyDescent="0.25">
      <c r="A89" t="s">
        <v>21</v>
      </c>
      <c r="D89">
        <v>0.25</v>
      </c>
    </row>
    <row r="90" spans="1:10" x14ac:dyDescent="0.25">
      <c r="D90">
        <v>0.5</v>
      </c>
      <c r="E90" s="1">
        <f>Q18-P74</f>
        <v>44127.695969925044</v>
      </c>
      <c r="F90" s="1">
        <f>E90*(1+D19/4)*(1+D20/4)</f>
        <v>44478.681527509078</v>
      </c>
      <c r="G90" s="3" t="s">
        <v>36</v>
      </c>
    </row>
    <row r="91" spans="1:10" x14ac:dyDescent="0.25">
      <c r="D91">
        <v>0.75</v>
      </c>
      <c r="G91" s="3" t="s">
        <v>37</v>
      </c>
    </row>
    <row r="92" spans="1:10" x14ac:dyDescent="0.25">
      <c r="D92">
        <v>1</v>
      </c>
      <c r="E92" s="1">
        <f>Q20-P76</f>
        <v>44127.695969925044</v>
      </c>
      <c r="F92" s="1">
        <f>E92</f>
        <v>44127.695969925044</v>
      </c>
      <c r="G92" t="s">
        <v>38</v>
      </c>
    </row>
    <row r="94" spans="1:10" x14ac:dyDescent="0.25">
      <c r="F94" s="1">
        <f>SUM(F90:F92)</f>
        <v>88606.377497434121</v>
      </c>
      <c r="G94" t="s">
        <v>39</v>
      </c>
    </row>
    <row r="95" spans="1:10" x14ac:dyDescent="0.25">
      <c r="G95" t="s">
        <v>40</v>
      </c>
    </row>
    <row r="96" spans="1:10" x14ac:dyDescent="0.25">
      <c r="F96" s="1">
        <f>J16-F94</f>
        <v>9911393.6225025654</v>
      </c>
      <c r="G96" t="s">
        <v>41</v>
      </c>
      <c r="J96">
        <f>F96/100000</f>
        <v>99.113936225025654</v>
      </c>
    </row>
    <row r="97" spans="1:15" x14ac:dyDescent="0.25">
      <c r="I97" s="1"/>
    </row>
    <row r="99" spans="1:15" x14ac:dyDescent="0.25">
      <c r="A99" t="s">
        <v>22</v>
      </c>
    </row>
    <row r="100" spans="1:15" x14ac:dyDescent="0.25">
      <c r="A100" t="s">
        <v>23</v>
      </c>
    </row>
    <row r="102" spans="1:15" x14ac:dyDescent="0.25">
      <c r="A102" t="s">
        <v>24</v>
      </c>
    </row>
    <row r="103" spans="1:15" x14ac:dyDescent="0.25">
      <c r="H103" t="s">
        <v>26</v>
      </c>
      <c r="I103">
        <v>100</v>
      </c>
    </row>
    <row r="104" spans="1:15" x14ac:dyDescent="0.25">
      <c r="A104" t="s">
        <v>25</v>
      </c>
    </row>
    <row r="105" spans="1:15" x14ac:dyDescent="0.25">
      <c r="B105" t="s">
        <v>42</v>
      </c>
      <c r="I105">
        <f>I103*(1+D17/4)*(1+D18/4)</f>
        <v>100.60001788630682</v>
      </c>
    </row>
    <row r="106" spans="1:15" x14ac:dyDescent="0.25">
      <c r="B106" t="s">
        <v>27</v>
      </c>
      <c r="I106">
        <f>P15*I103/2</f>
        <v>1.138591864562732</v>
      </c>
    </row>
    <row r="107" spans="1:15" x14ac:dyDescent="0.25">
      <c r="I107">
        <f>I105-I106</f>
        <v>99.461426021744089</v>
      </c>
    </row>
    <row r="108" spans="1:15" x14ac:dyDescent="0.25">
      <c r="B108" t="s">
        <v>0</v>
      </c>
      <c r="I108">
        <f>I107*(1+D19/4)*(1+D20/4)</f>
        <v>100.25252837374853</v>
      </c>
    </row>
    <row r="109" spans="1:15" x14ac:dyDescent="0.25">
      <c r="B109" t="s">
        <v>1</v>
      </c>
      <c r="I109">
        <f>0.5*P15*I103</f>
        <v>1.138591864562732</v>
      </c>
    </row>
    <row r="110" spans="1:15" x14ac:dyDescent="0.25">
      <c r="B110" t="s">
        <v>2</v>
      </c>
      <c r="I110">
        <f>I108-I109</f>
        <v>99.113936509185805</v>
      </c>
      <c r="J110" s="2"/>
      <c r="L110" s="2"/>
      <c r="O110" s="1"/>
    </row>
  </sheetData>
  <phoneticPr fontId="1" type="noConversion"/>
  <pageMargins left="0.7" right="0.7" top="0.75" bottom="0.75" header="0.3" footer="0.3"/>
  <pageSetup orientation="portrait" horizontalDpi="4294967292" verticalDpi="4294967292" r:id="rId1"/>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1:C22"/>
  <sheetViews>
    <sheetView workbookViewId="0">
      <selection activeCell="E29" sqref="E29"/>
    </sheetView>
  </sheetViews>
  <sheetFormatPr defaultColWidth="11.42578125" defaultRowHeight="15" x14ac:dyDescent="0.25"/>
  <cols>
    <col min="2" max="2" width="16.42578125" customWidth="1"/>
    <col min="6" max="6" width="15.28515625" customWidth="1"/>
  </cols>
  <sheetData>
    <row r="1" spans="1:3" x14ac:dyDescent="0.25">
      <c r="A1" t="s">
        <v>28</v>
      </c>
      <c r="B1" t="s">
        <v>29</v>
      </c>
    </row>
    <row r="2" spans="1:3" x14ac:dyDescent="0.25">
      <c r="B2" t="s">
        <v>30</v>
      </c>
    </row>
    <row r="3" spans="1:3" x14ac:dyDescent="0.25">
      <c r="A3">
        <v>0.25</v>
      </c>
      <c r="B3">
        <v>1.0999999999999999E-2</v>
      </c>
      <c r="C3">
        <f>4*((1+B3*A3)^(1/(4*A3))-1)</f>
        <v>1.1000000000000121E-2</v>
      </c>
    </row>
    <row r="4" spans="1:3" x14ac:dyDescent="0.25">
      <c r="A4">
        <v>0.5</v>
      </c>
      <c r="B4">
        <v>1.2E-2</v>
      </c>
      <c r="C4">
        <f t="shared" ref="C4:C22" si="0">4*((1+B4*A4)^(1/(4*A4))-1)</f>
        <v>1.1982053798346826E-2</v>
      </c>
    </row>
    <row r="5" spans="1:3" x14ac:dyDescent="0.25">
      <c r="A5">
        <v>0.75</v>
      </c>
      <c r="B5">
        <v>1.2999999999999999E-2</v>
      </c>
      <c r="C5">
        <f t="shared" si="0"/>
        <v>1.2957977377170415E-2</v>
      </c>
    </row>
    <row r="6" spans="1:3" x14ac:dyDescent="0.25">
      <c r="A6">
        <v>1</v>
      </c>
      <c r="B6">
        <v>1.4E-2</v>
      </c>
      <c r="C6">
        <f t="shared" si="0"/>
        <v>1.3927094532592221E-2</v>
      </c>
    </row>
    <row r="7" spans="1:3" x14ac:dyDescent="0.25">
      <c r="A7">
        <v>1.25</v>
      </c>
      <c r="B7">
        <v>1.4999999999999999E-2</v>
      </c>
      <c r="C7">
        <f t="shared" si="0"/>
        <v>1.4888749246886768E-2</v>
      </c>
    </row>
    <row r="8" spans="1:3" x14ac:dyDescent="0.25">
      <c r="A8">
        <v>1.5</v>
      </c>
      <c r="B8">
        <v>0.02</v>
      </c>
      <c r="C8">
        <f t="shared" si="0"/>
        <v>1.9754488124787528E-2</v>
      </c>
    </row>
    <row r="9" spans="1:3" x14ac:dyDescent="0.25">
      <c r="A9">
        <v>1.75</v>
      </c>
      <c r="B9">
        <v>0.02</v>
      </c>
      <c r="C9">
        <f t="shared" si="0"/>
        <v>1.9706341766721813E-2</v>
      </c>
    </row>
    <row r="10" spans="1:3" x14ac:dyDescent="0.25">
      <c r="A10">
        <v>2</v>
      </c>
      <c r="B10">
        <v>2.0500000000000001E-2</v>
      </c>
      <c r="C10">
        <f t="shared" si="0"/>
        <v>2.0141434904100919E-2</v>
      </c>
    </row>
    <row r="11" spans="1:3" x14ac:dyDescent="0.25">
      <c r="A11">
        <v>2.25</v>
      </c>
      <c r="B11">
        <v>2.1000000000000001E-2</v>
      </c>
      <c r="C11">
        <f t="shared" si="0"/>
        <v>2.0571687882667611E-2</v>
      </c>
    </row>
    <row r="12" spans="1:3" x14ac:dyDescent="0.25">
      <c r="A12">
        <v>2.5</v>
      </c>
      <c r="B12">
        <v>2.1399999999999999E-2</v>
      </c>
      <c r="C12">
        <f t="shared" si="0"/>
        <v>2.0901601829081073E-2</v>
      </c>
    </row>
    <row r="13" spans="1:3" x14ac:dyDescent="0.25">
      <c r="A13">
        <v>2.75</v>
      </c>
      <c r="B13">
        <v>2.18E-2</v>
      </c>
      <c r="C13">
        <f t="shared" si="0"/>
        <v>2.1227669050627895E-2</v>
      </c>
    </row>
    <row r="14" spans="1:3" x14ac:dyDescent="0.25">
      <c r="A14">
        <v>3</v>
      </c>
      <c r="B14">
        <v>2.1999999999999999E-2</v>
      </c>
      <c r="C14">
        <f t="shared" si="0"/>
        <v>2.1361277679932122E-2</v>
      </c>
    </row>
    <row r="15" spans="1:3" x14ac:dyDescent="0.25">
      <c r="A15">
        <v>3.25</v>
      </c>
      <c r="B15">
        <v>2.24E-2</v>
      </c>
      <c r="C15">
        <f t="shared" si="0"/>
        <v>2.168071537160543E-2</v>
      </c>
    </row>
    <row r="16" spans="1:3" x14ac:dyDescent="0.25">
      <c r="A16">
        <v>3.5</v>
      </c>
      <c r="B16">
        <v>2.3E-2</v>
      </c>
      <c r="C16">
        <f t="shared" si="0"/>
        <v>2.2182394290553908E-2</v>
      </c>
    </row>
    <row r="17" spans="1:3" x14ac:dyDescent="0.25">
      <c r="A17">
        <v>3.75</v>
      </c>
      <c r="B17">
        <v>2.3300000000000001E-2</v>
      </c>
      <c r="C17">
        <f t="shared" si="0"/>
        <v>2.2400230734808346E-2</v>
      </c>
    </row>
    <row r="18" spans="1:3" x14ac:dyDescent="0.25">
      <c r="A18">
        <v>4</v>
      </c>
      <c r="B18">
        <v>2.3800000000000002E-2</v>
      </c>
      <c r="C18">
        <f t="shared" si="0"/>
        <v>2.2798977077351346E-2</v>
      </c>
    </row>
    <row r="19" spans="1:3" x14ac:dyDescent="0.25">
      <c r="A19">
        <v>4.25</v>
      </c>
      <c r="B19">
        <v>2.4E-2</v>
      </c>
      <c r="C19">
        <f t="shared" si="0"/>
        <v>2.2918752624524252E-2</v>
      </c>
    </row>
    <row r="20" spans="1:3" x14ac:dyDescent="0.25">
      <c r="A20">
        <v>4.5</v>
      </c>
      <c r="B20">
        <v>2.4199999999999999E-2</v>
      </c>
      <c r="C20">
        <f t="shared" si="0"/>
        <v>2.3036868665766264E-2</v>
      </c>
    </row>
    <row r="21" spans="1:3" x14ac:dyDescent="0.25">
      <c r="A21">
        <v>4.75</v>
      </c>
      <c r="B21">
        <v>2.46E-2</v>
      </c>
      <c r="C21">
        <f t="shared" si="0"/>
        <v>2.3333524270165107E-2</v>
      </c>
    </row>
    <row r="22" spans="1:3" x14ac:dyDescent="0.25">
      <c r="A22">
        <v>5</v>
      </c>
      <c r="B22">
        <v>2.4799999999999999E-2</v>
      </c>
      <c r="C22">
        <f t="shared" si="0"/>
        <v>2.3447204339152705E-2</v>
      </c>
    </row>
  </sheetData>
  <phoneticPr fontId="1" type="noConversion"/>
  <pageMargins left="0.75" right="0.75" top="1" bottom="1" header="0.5" footer="0.5"/>
  <pageSetup paperSize="0" orientation="portrait" horizontalDpi="4294967292" verticalDpi="4294967292"/>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TimOne</dc:creator>
  <cp:lastModifiedBy>Christopher Lamoureux</cp:lastModifiedBy>
  <dcterms:created xsi:type="dcterms:W3CDTF">2017-01-20T03:05:10Z</dcterms:created>
  <dcterms:modified xsi:type="dcterms:W3CDTF">2017-01-24T23:15:29Z</dcterms:modified>
</cp:coreProperties>
</file>