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680" windowWidth="24800" windowHeight="1512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176" i="1"/>
  <c r="F175"/>
  <c r="F173"/>
  <c r="F172"/>
  <c r="C171"/>
  <c r="K159"/>
  <c r="I159"/>
  <c r="F157"/>
  <c r="F154"/>
  <c r="F153"/>
  <c r="D144"/>
  <c r="D142"/>
  <c r="D141"/>
  <c r="D135"/>
  <c r="D134"/>
  <c r="D132"/>
  <c r="D131"/>
  <c r="D117"/>
  <c r="D102"/>
  <c r="D100"/>
  <c r="D98"/>
  <c r="D97"/>
  <c r="G91"/>
  <c r="D88"/>
  <c r="D87"/>
  <c r="D85"/>
  <c r="D84"/>
  <c r="E68"/>
  <c r="E67"/>
  <c r="D65"/>
  <c r="D64"/>
  <c r="B51"/>
  <c r="A49"/>
  <c r="F41"/>
  <c r="F39"/>
  <c r="B34"/>
  <c r="A33"/>
  <c r="B32"/>
  <c r="C27"/>
  <c r="C25"/>
  <c r="A24"/>
  <c r="D7"/>
  <c r="C7"/>
  <c r="G6"/>
  <c r="D6"/>
  <c r="C6"/>
  <c r="D5"/>
  <c r="C5"/>
</calcChain>
</file>

<file path=xl/sharedStrings.xml><?xml version="1.0" encoding="utf-8"?>
<sst xmlns="http://schemas.openxmlformats.org/spreadsheetml/2006/main" count="110" uniqueCount="102">
  <si>
    <t>This implied price of the 1-year security is higher than the market price.   This is because the market has a risk premium.</t>
    <phoneticPr fontId="4" type="noConversion"/>
  </si>
  <si>
    <t>A clean way to adjust for risk is to compute the risk-neutral probability.</t>
    <phoneticPr fontId="4" type="noConversion"/>
  </si>
  <si>
    <t>As Veronesi points out, however, this should not constrain the compounding. -- The only way to ensure that the rates do not</t>
    <phoneticPr fontId="4" type="noConversion"/>
  </si>
  <si>
    <t xml:space="preserve">   change when the time between nodes changes is to use one compounding convention.  The most natural choice is continuous compounding.</t>
    <phoneticPr fontId="4" type="noConversion"/>
  </si>
  <si>
    <t>Bond equivalent</t>
    <phoneticPr fontId="4" type="noConversion"/>
  </si>
  <si>
    <t>Cont. Comp</t>
    <phoneticPr fontId="4" type="noConversion"/>
  </si>
  <si>
    <t>Veronesi introduces the concept of a binomial tree for interest rates, by simply positing that in 6 months, the 6-month rate (i.e., the short rate)</t>
    <phoneticPr fontId="4" type="noConversion"/>
  </si>
  <si>
    <t xml:space="preserve">    will be centered at 2.17%.  So, we simply guess that the following tree is appropriate:</t>
    <phoneticPr fontId="4" type="noConversion"/>
  </si>
  <si>
    <t>Call Option on 1-year zero that expires in 6 months, with strike of 99.</t>
    <phoneticPr fontId="4" type="noConversion"/>
  </si>
  <si>
    <t>We want a portfolio of bonds that has the value of the option in both states at time 0.5.</t>
    <phoneticPr fontId="4" type="noConversion"/>
  </si>
  <si>
    <t>By buying L of the 2-period bonds and shorting S of the 1-period bond:</t>
    <phoneticPr fontId="4" type="noConversion"/>
  </si>
  <si>
    <t>3) Adjusting for the market price of risk times the security's risk.</t>
    <phoneticPr fontId="4" type="noConversion"/>
  </si>
  <si>
    <t>--all three should give the same result.</t>
    <phoneticPr fontId="4" type="noConversion"/>
  </si>
  <si>
    <t>Note that another way to obtain the forward rate is to solve for the rate that makes the FRA have 0 value:</t>
    <phoneticPr fontId="4" type="noConversion"/>
  </si>
  <si>
    <t>We can do this with Solver:</t>
    <phoneticPr fontId="4" type="noConversion"/>
  </si>
  <si>
    <t>Interest rate option with notional principal of 100:</t>
    <phoneticPr fontId="4" type="noConversion"/>
  </si>
  <si>
    <t>Payoff at time 1:</t>
    <phoneticPr fontId="4" type="noConversion"/>
  </si>
  <si>
    <r>
      <t>--where r</t>
    </r>
    <r>
      <rPr>
        <vertAlign val="subscript"/>
        <sz val="10"/>
        <rFont val="Verdana"/>
      </rPr>
      <t>k</t>
    </r>
    <r>
      <rPr>
        <sz val="10"/>
        <rFont val="Verdana"/>
      </rPr>
      <t xml:space="preserve"> is 2%.</t>
    </r>
    <phoneticPr fontId="4" type="noConversion"/>
  </si>
  <si>
    <t>The value of this option in the up node:</t>
    <phoneticPr fontId="4" type="noConversion"/>
  </si>
  <si>
    <t>The value of this option in the down node:</t>
    <phoneticPr fontId="4" type="noConversion"/>
  </si>
  <si>
    <t>Risk-neutral expected value of the option in Period 1:</t>
    <phoneticPr fontId="4" type="noConversion"/>
  </si>
  <si>
    <t xml:space="preserve"> -- Discounted expected value in ERNW:</t>
    <phoneticPr fontId="4" type="noConversion"/>
  </si>
  <si>
    <t>Verification by replicating this option's payoffs:</t>
    <phoneticPr fontId="4" type="noConversion"/>
  </si>
  <si>
    <t>Verifying that :</t>
    <phoneticPr fontId="4" type="noConversion"/>
  </si>
  <si>
    <t>probability</t>
    <phoneticPr fontId="4" type="noConversion"/>
  </si>
  <si>
    <t xml:space="preserve">  The ratio is for a 6-month period.  To translate into an annual rate we have to multiply by 2.</t>
    <phoneticPr fontId="4" type="noConversion"/>
  </si>
  <si>
    <t>The fact that the forward rate is less than the expected future short rate in the ERNW is because prices are a convex function of rates.</t>
    <phoneticPr fontId="4" type="noConversion"/>
  </si>
  <si>
    <t>--This is an example of Jensen's Inequality.</t>
    <phoneticPr fontId="4" type="noConversion"/>
  </si>
  <si>
    <t>Indeed, we can measure the dollar risk-premium of this instrument as:</t>
    <phoneticPr fontId="4" type="noConversion"/>
  </si>
  <si>
    <r>
      <t>FRA</t>
    </r>
    <r>
      <rPr>
        <sz val="10"/>
        <rFont val="Verdana"/>
      </rPr>
      <t xml:space="preserve">  (Veronesi refers to this as a swap), with fixed rate of 2%, maturity in 6 months tenor of 6 months, notional principal of 100:</t>
    </r>
    <phoneticPr fontId="4" type="noConversion"/>
  </si>
  <si>
    <t>It should be evident that the risk-neutral probabilities integrate the actual probabilities and the market risk premium.</t>
    <phoneticPr fontId="4" type="noConversion"/>
  </si>
  <si>
    <t xml:space="preserve">  -- Since the short term interest rate is the only source of risk in the economy, its risk premium is all that matters.</t>
    <phoneticPr fontId="4" type="noConversion"/>
  </si>
  <si>
    <t>1)  taking its (actual) expected future value</t>
    <phoneticPr fontId="4" type="noConversion"/>
  </si>
  <si>
    <t>2) discounting this at the risk-free rate, and</t>
    <phoneticPr fontId="4" type="noConversion"/>
  </si>
  <si>
    <t>So alternately we can value a security by:, , and then adjusting for risk market price of risk:</t>
    <phoneticPr fontId="4" type="noConversion"/>
  </si>
  <si>
    <t>3) Measure the security's risk</t>
    <phoneticPr fontId="4" type="noConversion"/>
  </si>
  <si>
    <t>First, note that just taking expectations in the usual way in our tree gives the wrong price for the 1-year STRIPS.</t>
    <phoneticPr fontId="4" type="noConversion"/>
  </si>
  <si>
    <t>The basic building block of a term structure model is the short interest rate.</t>
    <phoneticPr fontId="4" type="noConversion"/>
  </si>
  <si>
    <t xml:space="preserve">  In a discrete-time model (and a binomial tree is always in discrete time) this means we have to specify the</t>
    <phoneticPr fontId="4" type="noConversion"/>
  </si>
  <si>
    <t xml:space="preserve">  minimum term.</t>
    <phoneticPr fontId="4" type="noConversion"/>
  </si>
  <si>
    <t>Generally, the minimum term corresponds with the time between dates in our model.</t>
    <phoneticPr fontId="4" type="noConversion"/>
  </si>
  <si>
    <t>p* :</t>
    <phoneticPr fontId="4" type="noConversion"/>
  </si>
  <si>
    <t>Forward Rates</t>
    <phoneticPr fontId="4" type="noConversion"/>
  </si>
  <si>
    <t>Recall when we discussed the pure expectations hypothesis of interest rates, we noted that a forward rate is the expected future spot rate if and only if we live in a risk-neutral world.</t>
    <phoneticPr fontId="4" type="noConversion"/>
  </si>
  <si>
    <t xml:space="preserve">Since there is a risk premium baked into this tree, in this world the forward rate is not the expected future short rate: </t>
    <phoneticPr fontId="4" type="noConversion"/>
  </si>
  <si>
    <t>Expected future short rate:</t>
    <phoneticPr fontId="4" type="noConversion"/>
  </si>
  <si>
    <t>forward rate: f(0,1,2):</t>
    <phoneticPr fontId="4" type="noConversion"/>
  </si>
  <si>
    <t>Expected future short rate in ERNW:</t>
    <phoneticPr fontId="4" type="noConversion"/>
  </si>
  <si>
    <t xml:space="preserve">  **Note important typo in Veronesi.</t>
    <phoneticPr fontId="4" type="noConversion"/>
  </si>
  <si>
    <t>==&gt; Market price of risk:</t>
    <phoneticPr fontId="4" type="noConversion"/>
  </si>
  <si>
    <t>Note that the option's market price of risk is identical to that of the 1-year strip.</t>
    <phoneticPr fontId="4" type="noConversion"/>
  </si>
  <si>
    <t>This should be intuitive.  There is only one source of risk in this tree.  In 6 months, the interest rate will either be in the up-state or the down state.</t>
    <phoneticPr fontId="4" type="noConversion"/>
  </si>
  <si>
    <t>Additional Securities:</t>
    <phoneticPr fontId="4" type="noConversion"/>
  </si>
  <si>
    <t>Substitute for S from the first equation:</t>
    <phoneticPr fontId="4" type="noConversion"/>
  </si>
  <si>
    <t>S = (L * B32)/100</t>
    <phoneticPr fontId="4" type="noConversion"/>
  </si>
  <si>
    <t>into the second equation:</t>
    <phoneticPr fontId="4" type="noConversion"/>
  </si>
  <si>
    <t>L*B34 - L*B32 = 1.05</t>
    <phoneticPr fontId="4" type="noConversion"/>
  </si>
  <si>
    <t>Solve for L</t>
    <phoneticPr fontId="4" type="noConversion"/>
  </si>
  <si>
    <t>then for S:</t>
    <phoneticPr fontId="4" type="noConversion"/>
  </si>
  <si>
    <t>Verify:</t>
    <phoneticPr fontId="4" type="noConversion"/>
  </si>
  <si>
    <t>Up-node:</t>
    <phoneticPr fontId="4" type="noConversion"/>
  </si>
  <si>
    <t>Down-node:</t>
    <phoneticPr fontId="4" type="noConversion"/>
  </si>
  <si>
    <t xml:space="preserve">         at the end of the tenor period.</t>
    <phoneticPr fontId="4" type="noConversion"/>
  </si>
  <si>
    <t xml:space="preserve">  &lt;-- Recall that in a swap or forward rate agreement the cash flows occur</t>
    <phoneticPr fontId="4" type="noConversion"/>
  </si>
  <si>
    <t>4) Add the risk times the market price of risk.</t>
    <phoneticPr fontId="4" type="noConversion"/>
  </si>
  <si>
    <t>Following these steps in this case yields:</t>
    <phoneticPr fontId="4" type="noConversion"/>
  </si>
  <si>
    <t>Thus, in the absence of arbitrage, there are three ways to value derivative contracts:</t>
    <phoneticPr fontId="4" type="noConversion"/>
  </si>
  <si>
    <t>1) Price by replication.</t>
    <phoneticPr fontId="4" type="noConversion"/>
  </si>
  <si>
    <t>2) Equivalent risk-neutral (martingale) valuation</t>
    <phoneticPr fontId="4" type="noConversion"/>
  </si>
  <si>
    <t>Value in up state:</t>
    <phoneticPr fontId="4" type="noConversion"/>
  </si>
  <si>
    <t>Value in down state:</t>
    <phoneticPr fontId="4" type="noConversion"/>
  </si>
  <si>
    <t>--Look at from the pay fix, receive floating perspective:</t>
    <phoneticPr fontId="4" type="noConversion"/>
  </si>
  <si>
    <t>Expected value in 6 months in ERNW:</t>
    <phoneticPr fontId="4" type="noConversion"/>
  </si>
  <si>
    <t>--discounted at riskfree rate:</t>
    <phoneticPr fontId="4" type="noConversion"/>
  </si>
  <si>
    <t>Effective annual rate:</t>
    <phoneticPr fontId="4" type="noConversion"/>
  </si>
  <si>
    <t>BEY:</t>
    <phoneticPr fontId="4" type="noConversion"/>
  </si>
  <si>
    <t>So, this portfolio, which consists of a long position in the 2-period security and a short position in the 1-period security replicates the option.</t>
    <phoneticPr fontId="4" type="noConversion"/>
  </si>
  <si>
    <t xml:space="preserve">  --In the absence of arbitrage, the price of this portfolio must be the price of the option:</t>
    <phoneticPr fontId="4" type="noConversion"/>
  </si>
  <si>
    <t>Let's look at the risk premium on this option:</t>
    <phoneticPr fontId="4" type="noConversion"/>
  </si>
  <si>
    <t>It's expected value in 6 months is:</t>
    <phoneticPr fontId="4" type="noConversion"/>
  </si>
  <si>
    <t>--Discounting this at the riskfree rate:</t>
    <phoneticPr fontId="4" type="noConversion"/>
  </si>
  <si>
    <t>So it's dollar risk premium is:</t>
    <phoneticPr fontId="4" type="noConversion"/>
  </si>
  <si>
    <t>The market price of risk:</t>
    <phoneticPr fontId="4" type="noConversion"/>
  </si>
  <si>
    <t xml:space="preserve">          = </t>
    <phoneticPr fontId="4" type="noConversion"/>
  </si>
  <si>
    <t>p* * b32 + (1-p*) * b34</t>
    <phoneticPr fontId="4" type="noConversion"/>
  </si>
  <si>
    <t>Risk-neutral probabilities provide a powerful tool to value securities.  Since, as the name implies, present values are obtained using the risk-free rate in each node.</t>
    <phoneticPr fontId="4" type="noConversion"/>
  </si>
  <si>
    <t>Example:</t>
    <phoneticPr fontId="4" type="noConversion"/>
  </si>
  <si>
    <r>
      <t>100 * MAX(r</t>
    </r>
    <r>
      <rPr>
        <vertAlign val="subscript"/>
        <sz val="10"/>
        <rFont val="Verdana"/>
      </rPr>
      <t>k</t>
    </r>
    <r>
      <rPr>
        <sz val="10"/>
        <rFont val="Verdana"/>
      </rPr>
      <t xml:space="preserve"> - r</t>
    </r>
    <r>
      <rPr>
        <vertAlign val="subscript"/>
        <sz val="10"/>
        <rFont val="Verdana"/>
      </rPr>
      <t>1</t>
    </r>
    <r>
      <rPr>
        <sz val="10"/>
        <rFont val="Verdana"/>
      </rPr>
      <t xml:space="preserve"> , 0</t>
    </r>
    <r>
      <rPr>
        <sz val="10"/>
        <rFont val="Verdana"/>
      </rPr>
      <t>)</t>
    </r>
    <phoneticPr fontId="4" type="noConversion"/>
  </si>
  <si>
    <t>L * b32 - S * 100 = D64</t>
    <phoneticPr fontId="4" type="noConversion"/>
  </si>
  <si>
    <t>L * B34 - S * 100 = D68</t>
    <phoneticPr fontId="4" type="noConversion"/>
  </si>
  <si>
    <t>The bigger is the variance of the rate, the bigger the difference between these two values.</t>
    <phoneticPr fontId="4" type="noConversion"/>
  </si>
  <si>
    <t>(You might note that for this one-year zero, there is no risk adjustment at time 1 (i.e,. in 6 months))</t>
    <phoneticPr fontId="4" type="noConversion"/>
  </si>
  <si>
    <t xml:space="preserve">  --- This is because at that point, this security becomes the riskfree security (and yields the short rate.</t>
    <phoneticPr fontId="4" type="noConversion"/>
  </si>
  <si>
    <t>Expected Value in ERNW:</t>
    <phoneticPr fontId="4" type="noConversion"/>
  </si>
  <si>
    <t>We know the value of the 1-year strip today, and in the up- and down- nodes after 6 months.  Solve for the probability of going up</t>
    <phoneticPr fontId="4" type="noConversion"/>
  </si>
  <si>
    <t xml:space="preserve">  that equates the discounted value (using the risk-free rates) with the market price.</t>
    <phoneticPr fontId="4" type="noConversion"/>
  </si>
  <si>
    <t xml:space="preserve"> * e^(a24 *.5)</t>
    <phoneticPr fontId="4" type="noConversion"/>
  </si>
  <si>
    <t>Chapter 9.</t>
    <phoneticPr fontId="4" type="noConversion"/>
  </si>
  <si>
    <t>Term Structure</t>
    <phoneticPr fontId="4" type="noConversion"/>
  </si>
  <si>
    <t>T</t>
    <phoneticPr fontId="4" type="noConversion"/>
  </si>
  <si>
    <t>Price</t>
    <phoneticPr fontId="4" type="noConversion"/>
  </si>
  <si>
    <t>Yield</t>
    <phoneticPr fontId="4" type="noConversion"/>
  </si>
</sst>
</file>

<file path=xl/styles.xml><?xml version="1.0" encoding="utf-8"?>
<styleSheet xmlns="http://schemas.openxmlformats.org/spreadsheetml/2006/main">
  <numFmts count="1">
    <numFmt numFmtId="164" formatCode="0.000000000000"/>
  </numFmts>
  <fonts count="6"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vertAlign val="subscript"/>
      <sz val="10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  <xf numFmtId="0" fontId="3" fillId="0" borderId="0" xfId="0" applyFont="1"/>
    <xf numFmtId="0" fontId="2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K176"/>
  <sheetViews>
    <sheetView tabSelected="1" topLeftCell="A30" workbookViewId="0">
      <selection activeCell="C78" sqref="C78"/>
    </sheetView>
  </sheetViews>
  <sheetFormatPr baseColWidth="10" defaultRowHeight="13"/>
  <cols>
    <col min="2" max="2" width="12" customWidth="1"/>
    <col min="3" max="3" width="13.28515625" customWidth="1"/>
    <col min="6" max="6" width="13.5703125" bestFit="1" customWidth="1"/>
  </cols>
  <sheetData>
    <row r="1" spans="1:7">
      <c r="A1" t="s">
        <v>97</v>
      </c>
    </row>
    <row r="3" spans="1:7">
      <c r="A3" t="s">
        <v>98</v>
      </c>
      <c r="C3" s="1" t="s">
        <v>4</v>
      </c>
      <c r="D3" t="s">
        <v>5</v>
      </c>
    </row>
    <row r="4" spans="1:7">
      <c r="A4" s="1" t="s">
        <v>99</v>
      </c>
      <c r="B4" s="1" t="s">
        <v>100</v>
      </c>
      <c r="C4" s="1" t="s">
        <v>101</v>
      </c>
      <c r="D4" s="1" t="s">
        <v>101</v>
      </c>
    </row>
    <row r="5" spans="1:7">
      <c r="A5" s="1">
        <v>0.5</v>
      </c>
      <c r="B5">
        <v>99.133799999999994</v>
      </c>
      <c r="C5">
        <f>((100/B5)^(1/(2*A5))-1)*2</f>
        <v>1.7475371669400275E-2</v>
      </c>
      <c r="D5">
        <f>-LN(B5/100)/A5</f>
        <v>1.7399466353064965E-2</v>
      </c>
    </row>
    <row r="6" spans="1:7">
      <c r="A6" s="1">
        <v>1</v>
      </c>
      <c r="B6">
        <v>97.892499999999998</v>
      </c>
      <c r="C6">
        <f>((100/B6)^(1/(2*A6))-1)*2</f>
        <v>2.1414077052078984E-2</v>
      </c>
      <c r="D6">
        <f>-LN(B6/100)/A6</f>
        <v>2.1300248170703497E-2</v>
      </c>
      <c r="G6">
        <f>2*((1+C6/2)^2/(1+C5/2)-1)</f>
        <v>2.5360471946267449E-2</v>
      </c>
    </row>
    <row r="7" spans="1:7">
      <c r="A7" s="1">
        <v>1.5</v>
      </c>
      <c r="B7">
        <v>96.153099999999995</v>
      </c>
      <c r="C7">
        <f>((100/B7)^(1/(2*A7))-1)*2</f>
        <v>2.632404907878616E-2</v>
      </c>
      <c r="D7">
        <f>-LN(B7/100)/A7</f>
        <v>2.6152315455593562E-2</v>
      </c>
    </row>
    <row r="10" spans="1:7">
      <c r="A10" t="s">
        <v>37</v>
      </c>
    </row>
    <row r="11" spans="1:7">
      <c r="A11" t="s">
        <v>38</v>
      </c>
    </row>
    <row r="12" spans="1:7">
      <c r="A12" t="s">
        <v>39</v>
      </c>
    </row>
    <row r="13" spans="1:7">
      <c r="A13" t="s">
        <v>40</v>
      </c>
    </row>
    <row r="15" spans="1:7">
      <c r="A15" t="s">
        <v>2</v>
      </c>
    </row>
    <row r="16" spans="1:7">
      <c r="A16" t="s">
        <v>3</v>
      </c>
    </row>
    <row r="19" spans="1:3">
      <c r="A19" t="s">
        <v>6</v>
      </c>
    </row>
    <row r="20" spans="1:3">
      <c r="A20" t="s">
        <v>7</v>
      </c>
    </row>
    <row r="22" spans="1:3">
      <c r="C22" t="s">
        <v>24</v>
      </c>
    </row>
    <row r="23" spans="1:3">
      <c r="B23">
        <v>3.39E-2</v>
      </c>
      <c r="C23">
        <v>0.5</v>
      </c>
    </row>
    <row r="24" spans="1:3">
      <c r="A24">
        <f>D5</f>
        <v>1.7399466353064965E-2</v>
      </c>
    </row>
    <row r="25" spans="1:3">
      <c r="B25">
        <v>9.4999999999999998E-3</v>
      </c>
      <c r="C25">
        <f>1-C23</f>
        <v>0.5</v>
      </c>
    </row>
    <row r="27" spans="1:3">
      <c r="A27" t="s">
        <v>23</v>
      </c>
      <c r="C27">
        <f>0.5*B23+0.5*B25</f>
        <v>2.1700000000000001E-2</v>
      </c>
    </row>
    <row r="29" spans="1:3">
      <c r="A29" t="s">
        <v>36</v>
      </c>
    </row>
    <row r="31" spans="1:3">
      <c r="C31">
        <v>100</v>
      </c>
    </row>
    <row r="32" spans="1:3">
      <c r="B32">
        <f>100*EXP(-B23*0.5)</f>
        <v>98.319284304809145</v>
      </c>
    </row>
    <row r="33" spans="1:6">
      <c r="A33">
        <f>(C23*B32+C25*B34)*EXP(-A24*0.5)</f>
        <v>98.065836849358504</v>
      </c>
      <c r="C33">
        <v>100</v>
      </c>
    </row>
    <row r="34" spans="1:6">
      <c r="B34">
        <f>100*EXP(-B25*0.5)</f>
        <v>99.526126340921181</v>
      </c>
    </row>
    <row r="35" spans="1:6">
      <c r="C35">
        <v>100</v>
      </c>
    </row>
    <row r="37" spans="1:6">
      <c r="A37" t="s">
        <v>0</v>
      </c>
    </row>
    <row r="39" spans="1:6">
      <c r="A39" t="s">
        <v>28</v>
      </c>
      <c r="F39">
        <f>A33-B6</f>
        <v>0.17333684935850613</v>
      </c>
    </row>
    <row r="41" spans="1:6">
      <c r="D41" s="2" t="s">
        <v>49</v>
      </c>
      <c r="F41">
        <f>F39/(B32-B34)</f>
        <v>-0.14362844860536045</v>
      </c>
    </row>
    <row r="44" spans="1:6">
      <c r="A44" t="s">
        <v>1</v>
      </c>
    </row>
    <row r="46" spans="1:6">
      <c r="A46" t="s">
        <v>94</v>
      </c>
    </row>
    <row r="47" spans="1:6">
      <c r="A47" t="s">
        <v>95</v>
      </c>
    </row>
    <row r="49" spans="1:10">
      <c r="A49">
        <f>B6</f>
        <v>97.892499999999998</v>
      </c>
      <c r="B49" s="2" t="s">
        <v>96</v>
      </c>
      <c r="C49" s="2" t="s">
        <v>83</v>
      </c>
      <c r="D49" t="s">
        <v>84</v>
      </c>
    </row>
    <row r="51" spans="1:10">
      <c r="A51" s="3" t="s">
        <v>41</v>
      </c>
      <c r="B51" s="3">
        <f>(B6*EXP(A24*0.5)-B34)/(B32-B34)</f>
        <v>0.64488342886620131</v>
      </c>
    </row>
    <row r="53" spans="1:10">
      <c r="A53" t="s">
        <v>85</v>
      </c>
    </row>
    <row r="56" spans="1:10">
      <c r="A56" t="s">
        <v>91</v>
      </c>
    </row>
    <row r="57" spans="1:10">
      <c r="A57" s="2" t="s">
        <v>92</v>
      </c>
    </row>
    <row r="59" spans="1:10">
      <c r="A59" t="s">
        <v>86</v>
      </c>
    </row>
    <row r="61" spans="1:10" ht="15">
      <c r="A61" t="s">
        <v>15</v>
      </c>
      <c r="E61" t="s">
        <v>16</v>
      </c>
      <c r="G61" t="s">
        <v>87</v>
      </c>
    </row>
    <row r="62" spans="1:10" ht="15">
      <c r="G62" s="2" t="s">
        <v>17</v>
      </c>
      <c r="I62">
        <v>0.02</v>
      </c>
      <c r="J62">
        <v>100</v>
      </c>
    </row>
    <row r="64" spans="1:10">
      <c r="A64" t="s">
        <v>18</v>
      </c>
      <c r="D64">
        <f>MAX(I62-B23,0)*J62</f>
        <v>0</v>
      </c>
    </row>
    <row r="65" spans="1:5">
      <c r="A65" t="s">
        <v>19</v>
      </c>
      <c r="D65">
        <f>J62*MAX(I62-B25,0)</f>
        <v>1.05</v>
      </c>
    </row>
    <row r="67" spans="1:5">
      <c r="A67" t="s">
        <v>20</v>
      </c>
      <c r="E67">
        <f>B51*D64+(1-B51)*D65</f>
        <v>0.37287239969048863</v>
      </c>
    </row>
    <row r="68" spans="1:5">
      <c r="A68" s="2" t="s">
        <v>21</v>
      </c>
      <c r="E68" s="3">
        <f>EXP(-A24*0.5)*E67</f>
        <v>0.36964257896436958</v>
      </c>
    </row>
    <row r="70" spans="1:5">
      <c r="A70" t="s">
        <v>22</v>
      </c>
    </row>
    <row r="72" spans="1:5">
      <c r="B72" t="s">
        <v>9</v>
      </c>
    </row>
    <row r="74" spans="1:5">
      <c r="B74" t="s">
        <v>10</v>
      </c>
    </row>
    <row r="76" spans="1:5">
      <c r="C76" s="2" t="s">
        <v>88</v>
      </c>
    </row>
    <row r="77" spans="1:5">
      <c r="C77" t="s">
        <v>89</v>
      </c>
    </row>
    <row r="79" spans="1:5">
      <c r="C79" t="s">
        <v>53</v>
      </c>
    </row>
    <row r="80" spans="1:5">
      <c r="C80" t="s">
        <v>54</v>
      </c>
    </row>
    <row r="82" spans="1:7">
      <c r="C82" t="s">
        <v>55</v>
      </c>
    </row>
    <row r="83" spans="1:7">
      <c r="C83" t="s">
        <v>56</v>
      </c>
    </row>
    <row r="84" spans="1:7">
      <c r="C84" t="s">
        <v>57</v>
      </c>
      <c r="D84">
        <f>D65/(B34-B32)</f>
        <v>0.87003929974355343</v>
      </c>
    </row>
    <row r="85" spans="1:7">
      <c r="C85" t="s">
        <v>58</v>
      </c>
      <c r="D85">
        <f>(D84*B32)/100</f>
        <v>0.85541641267843493</v>
      </c>
    </row>
    <row r="86" spans="1:7">
      <c r="B86" t="s">
        <v>59</v>
      </c>
    </row>
    <row r="87" spans="1:7">
      <c r="C87" t="s">
        <v>60</v>
      </c>
      <c r="D87">
        <f>D84*B32-100*D85</f>
        <v>0</v>
      </c>
    </row>
    <row r="88" spans="1:7">
      <c r="C88" t="s">
        <v>61</v>
      </c>
      <c r="D88">
        <f>D84*B34-100*D85</f>
        <v>1.0499999999999972</v>
      </c>
    </row>
    <row r="90" spans="1:7">
      <c r="A90" t="s">
        <v>76</v>
      </c>
    </row>
    <row r="91" spans="1:7">
      <c r="A91" t="s">
        <v>77</v>
      </c>
      <c r="G91" s="3">
        <f>D84*B6-D85*B5</f>
        <v>0.36964257896437402</v>
      </c>
    </row>
    <row r="95" spans="1:7">
      <c r="A95" t="s">
        <v>78</v>
      </c>
    </row>
    <row r="97" spans="1:4">
      <c r="A97" t="s">
        <v>79</v>
      </c>
      <c r="D97">
        <f>C23*D64+C25*D65</f>
        <v>0.52500000000000002</v>
      </c>
    </row>
    <row r="98" spans="1:4">
      <c r="A98" s="2" t="s">
        <v>80</v>
      </c>
      <c r="D98">
        <f>D97*EXP(-A24*0.5)</f>
        <v>0.52045244999999996</v>
      </c>
    </row>
    <row r="100" spans="1:4">
      <c r="A100" t="s">
        <v>81</v>
      </c>
      <c r="D100">
        <f>D98-G91</f>
        <v>0.15080987103562593</v>
      </c>
    </row>
    <row r="102" spans="1:4">
      <c r="A102" t="s">
        <v>82</v>
      </c>
      <c r="D102">
        <f>D100/(D64-D65)</f>
        <v>-0.14362844860535803</v>
      </c>
    </row>
    <row r="105" spans="1:4">
      <c r="A105" t="s">
        <v>50</v>
      </c>
    </row>
    <row r="107" spans="1:4">
      <c r="A107" t="s">
        <v>51</v>
      </c>
    </row>
    <row r="109" spans="1:4">
      <c r="A109" t="s">
        <v>30</v>
      </c>
    </row>
    <row r="110" spans="1:4">
      <c r="A110" t="s">
        <v>31</v>
      </c>
    </row>
    <row r="112" spans="1:4">
      <c r="A112" t="s">
        <v>34</v>
      </c>
    </row>
    <row r="113" spans="1:4">
      <c r="B113" t="s">
        <v>32</v>
      </c>
    </row>
    <row r="114" spans="1:4">
      <c r="B114" t="s">
        <v>33</v>
      </c>
    </row>
    <row r="115" spans="1:4">
      <c r="B115" t="s">
        <v>35</v>
      </c>
    </row>
    <row r="116" spans="1:4">
      <c r="B116" t="s">
        <v>64</v>
      </c>
    </row>
    <row r="117" spans="1:4">
      <c r="A117" t="s">
        <v>65</v>
      </c>
      <c r="D117" s="4">
        <f>D97*EXP(-D5/2)-F41*(D87-D88)</f>
        <v>0.36964257896437192</v>
      </c>
    </row>
    <row r="120" spans="1:4">
      <c r="A120" t="s">
        <v>66</v>
      </c>
    </row>
    <row r="121" spans="1:4">
      <c r="B121" t="s">
        <v>67</v>
      </c>
    </row>
    <row r="122" spans="1:4">
      <c r="B122" t="s">
        <v>68</v>
      </c>
    </row>
    <row r="123" spans="1:4">
      <c r="B123" t="s">
        <v>11</v>
      </c>
    </row>
    <row r="124" spans="1:4">
      <c r="A124" s="2" t="s">
        <v>12</v>
      </c>
    </row>
    <row r="126" spans="1:4">
      <c r="A126" t="s">
        <v>52</v>
      </c>
    </row>
    <row r="128" spans="1:4">
      <c r="A128" s="4" t="s">
        <v>29</v>
      </c>
    </row>
    <row r="129" spans="1:5">
      <c r="A129">
        <v>100</v>
      </c>
    </row>
    <row r="130" spans="1:5">
      <c r="A130">
        <v>0.02</v>
      </c>
      <c r="B130" s="2" t="s">
        <v>71</v>
      </c>
    </row>
    <row r="131" spans="1:5">
      <c r="B131" t="s">
        <v>69</v>
      </c>
      <c r="D131">
        <f>EXP(-B23/2)*(EXP((B23-A130)/2)-1)*A129</f>
        <v>0.68569907010766595</v>
      </c>
      <c r="E131" t="s">
        <v>63</v>
      </c>
    </row>
    <row r="132" spans="1:5">
      <c r="B132" t="s">
        <v>70</v>
      </c>
      <c r="D132">
        <f>EXP(-B25/2)*(EXP((B25-A130)/2)-1)*A129</f>
        <v>-0.52114296600437415</v>
      </c>
      <c r="E132" t="s">
        <v>62</v>
      </c>
    </row>
    <row r="134" spans="1:5">
      <c r="A134" t="s">
        <v>72</v>
      </c>
      <c r="D134">
        <f>B51*D131+(1-B51)*D132</f>
        <v>0.25712946434342621</v>
      </c>
    </row>
    <row r="135" spans="1:5">
      <c r="A135" s="2" t="s">
        <v>73</v>
      </c>
      <c r="D135">
        <f>D134*EXP(-A24*0.5)</f>
        <v>0.25490220892328341</v>
      </c>
    </row>
    <row r="138" spans="1:5">
      <c r="A138" t="s">
        <v>8</v>
      </c>
    </row>
    <row r="140" spans="1:5">
      <c r="A140">
        <v>99</v>
      </c>
    </row>
    <row r="141" spans="1:5">
      <c r="B141" t="s">
        <v>69</v>
      </c>
      <c r="D141">
        <f>MAX(B32-A140,0)</f>
        <v>0</v>
      </c>
    </row>
    <row r="142" spans="1:5">
      <c r="B142" t="s">
        <v>70</v>
      </c>
      <c r="D142">
        <f>MAX(B34-A140,0)</f>
        <v>0.52612634092118071</v>
      </c>
    </row>
    <row r="144" spans="1:5">
      <c r="B144" t="s">
        <v>93</v>
      </c>
      <c r="D144">
        <f>B51*D141+(1-B51)*D142</f>
        <v>0.18683618217110168</v>
      </c>
    </row>
    <row r="149" spans="1:11">
      <c r="A149" s="3" t="s">
        <v>42</v>
      </c>
    </row>
    <row r="151" spans="1:11">
      <c r="B151" t="s">
        <v>43</v>
      </c>
    </row>
    <row r="152" spans="1:11">
      <c r="B152" t="s">
        <v>44</v>
      </c>
    </row>
    <row r="153" spans="1:11">
      <c r="C153" t="s">
        <v>45</v>
      </c>
      <c r="F153">
        <f>C27</f>
        <v>2.1700000000000001E-2</v>
      </c>
    </row>
    <row r="154" spans="1:11">
      <c r="C154" t="s">
        <v>47</v>
      </c>
      <c r="F154">
        <f>B51*B23+(1-B51)*B25</f>
        <v>2.5235155664335311E-2</v>
      </c>
    </row>
    <row r="157" spans="1:11">
      <c r="C157" t="s">
        <v>46</v>
      </c>
      <c r="F157">
        <f>-2*LN(B6/B5)</f>
        <v>2.5201029988341925E-2</v>
      </c>
      <c r="G157" t="s">
        <v>48</v>
      </c>
    </row>
    <row r="158" spans="1:11">
      <c r="G158" t="s">
        <v>25</v>
      </c>
    </row>
    <row r="159" spans="1:11">
      <c r="G159" t="s">
        <v>74</v>
      </c>
      <c r="I159">
        <f>EXP(F157)-1</f>
        <v>2.5521260330601869E-2</v>
      </c>
      <c r="J159" t="s">
        <v>75</v>
      </c>
      <c r="K159">
        <f>2*(SQRT(I159+1)-1)</f>
        <v>2.5360471946267449E-2</v>
      </c>
    </row>
    <row r="160" spans="1:11">
      <c r="B160" t="s">
        <v>26</v>
      </c>
    </row>
    <row r="161" spans="2:6">
      <c r="B161" s="2" t="s">
        <v>27</v>
      </c>
    </row>
    <row r="163" spans="2:6">
      <c r="B163" t="s">
        <v>90</v>
      </c>
    </row>
    <row r="167" spans="2:6">
      <c r="B167" t="s">
        <v>13</v>
      </c>
    </row>
    <row r="168" spans="2:6">
      <c r="B168" t="s">
        <v>14</v>
      </c>
    </row>
    <row r="170" spans="2:6">
      <c r="C170">
        <v>100</v>
      </c>
    </row>
    <row r="171" spans="2:6">
      <c r="C171">
        <f>F157</f>
        <v>2.5201029988341925E-2</v>
      </c>
      <c r="D171" s="2" t="s">
        <v>71</v>
      </c>
    </row>
    <row r="172" spans="2:6">
      <c r="D172" t="s">
        <v>69</v>
      </c>
      <c r="F172">
        <f>EXP(-B23/2)*(EXP((B23-C171)/2)-1)*C170</f>
        <v>0.4285696057642544</v>
      </c>
    </row>
    <row r="173" spans="2:6">
      <c r="D173" t="s">
        <v>70</v>
      </c>
      <c r="F173">
        <f>EXP(-B25/2)*(EXP((B25-C171)/2)-1)*C170</f>
        <v>-0.77827243034778937</v>
      </c>
    </row>
    <row r="175" spans="2:6">
      <c r="C175" t="s">
        <v>72</v>
      </c>
      <c r="F175" s="5">
        <f>B51*F172+(1-B51)*F173</f>
        <v>1.3322676295501878E-14</v>
      </c>
    </row>
    <row r="176" spans="2:6">
      <c r="C176" s="2" t="s">
        <v>73</v>
      </c>
      <c r="F176" s="5">
        <f>F175*EXP(-A24*0.5)</f>
        <v>1.320727527343024E-14</v>
      </c>
    </row>
  </sheetData>
  <phoneticPr fontId="4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2014-01-28T17:45:48Z</dcterms:created>
  <dcterms:modified xsi:type="dcterms:W3CDTF">2016-02-11T01:08:32Z</dcterms:modified>
</cp:coreProperties>
</file>