
<file path=[Content_Types].xml><?xml version="1.0" encoding="utf-8"?>
<Types xmlns="http://schemas.openxmlformats.org/package/2006/content-types"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ate1904="1" showInkAnnotation="0" autoCompressPictures="0"/>
  <bookViews>
    <workbookView xWindow="-15" yWindow="-15" windowWidth="22905" windowHeight="10275" tabRatio="500"/>
  </bookViews>
  <sheets>
    <sheet name="Sheet1" sheetId="1" r:id="rId1"/>
  </sheets>
  <calcPr calcId="145621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D150" i="1" l="1"/>
  <c r="D147" i="1"/>
  <c r="E148" i="1" s="1"/>
  <c r="B130" i="1"/>
  <c r="E132" i="1" s="1"/>
  <c r="E126" i="1"/>
  <c r="G126" i="1" s="1"/>
  <c r="E134" i="1" s="1"/>
  <c r="C126" i="1"/>
  <c r="C120" i="1"/>
  <c r="F113" i="1"/>
  <c r="I104" i="1"/>
  <c r="E107" i="1" s="1"/>
  <c r="J115" i="1" s="1"/>
  <c r="D68" i="1"/>
  <c r="D67" i="1"/>
  <c r="C31" i="1"/>
  <c r="D78" i="1" s="1"/>
  <c r="J78" i="1" s="1"/>
  <c r="B28" i="1"/>
  <c r="B27" i="1"/>
  <c r="D33" i="1" s="1"/>
  <c r="D22" i="1"/>
  <c r="J22" i="1" s="1"/>
  <c r="H16" i="1"/>
  <c r="I16" i="1" s="1"/>
  <c r="I15" i="1"/>
  <c r="D11" i="1"/>
  <c r="D10" i="1"/>
  <c r="F70" i="1" l="1"/>
  <c r="D35" i="1"/>
  <c r="D34" i="1"/>
</calcChain>
</file>

<file path=xl/sharedStrings.xml><?xml version="1.0" encoding="utf-8"?>
<sst xmlns="http://schemas.openxmlformats.org/spreadsheetml/2006/main" count="135" uniqueCount="129">
  <si>
    <t>Remember that forwards, forward rate agreements, and swaps trade over-the-counter.</t>
    <phoneticPr fontId="2" type="noConversion"/>
  </si>
  <si>
    <t>This means that they are essentially private agreements between two counterparties.</t>
    <phoneticPr fontId="2" type="noConversion"/>
  </si>
  <si>
    <t xml:space="preserve">   --They do not trade on an exchange, and there is no clearinghouse.</t>
    <phoneticPr fontId="2" type="noConversion"/>
  </si>
  <si>
    <t xml:space="preserve">  -- In most cases the counterparties will have private collateral arrangements to protect one-another from counterparty risk.</t>
    <phoneticPr fontId="2" type="noConversion"/>
  </si>
  <si>
    <t xml:space="preserve">  --- The amount of collateral may depend on the counterparty's credit rating.</t>
    <phoneticPr fontId="2" type="noConversion"/>
  </si>
  <si>
    <t>PiVe Case</t>
    <phoneticPr fontId="2" type="noConversion"/>
  </si>
  <si>
    <t>90-day Libor:</t>
    <phoneticPr fontId="2" type="noConversion"/>
  </si>
  <si>
    <t>90-day repo</t>
    <phoneticPr fontId="2" type="noConversion"/>
  </si>
  <si>
    <t>5-year swap rate:</t>
    <phoneticPr fontId="2" type="noConversion"/>
  </si>
  <si>
    <t>5.125% 5-year T-note:</t>
    <phoneticPr fontId="2" type="noConversion"/>
  </si>
  <si>
    <t xml:space="preserve"> (Matures on 6/30/11)</t>
    <phoneticPr fontId="2" type="noConversion"/>
  </si>
  <si>
    <t>Yield:</t>
    <phoneticPr fontId="2" type="noConversion"/>
  </si>
  <si>
    <t>--In reality this hypothesis may not hold.</t>
    <phoneticPr fontId="2" type="noConversion"/>
  </si>
  <si>
    <t>So as an alternative to the forward rate, the firm could enter a forward contract.</t>
    <phoneticPr fontId="2" type="noConversion"/>
  </si>
  <si>
    <t>--It agrees to pay the forward price in 6 months for a bill that will mature 6 months hence.</t>
    <phoneticPr fontId="2" type="noConversion"/>
  </si>
  <si>
    <t>Swap</t>
    <phoneticPr fontId="2" type="noConversion"/>
  </si>
  <si>
    <t>A sequence of forward rate agreements, with a (single fixed rate --a) specified coupon rate - or swap rate.</t>
    <phoneticPr fontId="2" type="noConversion"/>
  </si>
  <si>
    <t>In most, fixed for floating swaps, the fixed side is structured like a bond.  Payments are made semi-annually.</t>
    <phoneticPr fontId="2" type="noConversion"/>
  </si>
  <si>
    <t xml:space="preserve">   By contrast, the floating side is strutured like a floater.  Payments and resets are quarterly.</t>
    <phoneticPr fontId="2" type="noConversion"/>
  </si>
  <si>
    <t>A good way to familiarize yourself with swaps is with Bloomberg.  Use SWPM to invoke the swap manager.</t>
    <phoneticPr fontId="2" type="noConversion"/>
  </si>
  <si>
    <t>Then the fixed payer must pay:</t>
    <phoneticPr fontId="2" type="noConversion"/>
  </si>
  <si>
    <t>And the floating payer must pay:</t>
    <phoneticPr fontId="2" type="noConversion"/>
  </si>
  <si>
    <t xml:space="preserve"> on October 15, 2015</t>
    <phoneticPr fontId="2" type="noConversion"/>
  </si>
  <si>
    <t>The payments are netted so that in this case, the fixed payer pays</t>
    <phoneticPr fontId="2" type="noConversion"/>
  </si>
  <si>
    <t xml:space="preserve"> to the floating payer on October 15.</t>
    <phoneticPr fontId="2" type="noConversion"/>
  </si>
  <si>
    <t>This example is simplified because we would use the actual day-count convention.</t>
    <phoneticPr fontId="2" type="noConversion"/>
  </si>
  <si>
    <t xml:space="preserve">Forward Rate Agreement </t>
    <phoneticPr fontId="2" type="noConversion"/>
  </si>
  <si>
    <t>Forward Contract</t>
    <phoneticPr fontId="2" type="noConversion"/>
  </si>
  <si>
    <t>--When two parties agree to the terms of a future exchange--including the price--today.</t>
    <phoneticPr fontId="2" type="noConversion"/>
  </si>
  <si>
    <t>Consider the forward discount above:</t>
    <phoneticPr fontId="2" type="noConversion"/>
  </si>
  <si>
    <t xml:space="preserve">  This implies that the forward price of a 6-month T-Biil in 6 months is:</t>
    <phoneticPr fontId="2" type="noConversion"/>
  </si>
  <si>
    <t>Since we are in a semi-annual compounding setting, we can also think of the 1-year rate of consisting of 2 6-month rates:</t>
    <phoneticPr fontId="2" type="noConversion"/>
  </si>
  <si>
    <t>(Note that under the Pure Expectations Hypothesis of the Term Structure,</t>
    <phoneticPr fontId="2" type="noConversion"/>
  </si>
  <si>
    <t xml:space="preserve">    f(0,0.5,1) is the market's expected 6-month rate in 6 months.)</t>
    <phoneticPr fontId="2" type="noConversion"/>
  </si>
  <si>
    <t xml:space="preserve">  Then invest this amount in 1-year bills</t>
    <phoneticPr fontId="2" type="noConversion"/>
  </si>
  <si>
    <t>(One leg of a fixed for floating interest rate swap):</t>
    <phoneticPr fontId="2" type="noConversion"/>
  </si>
  <si>
    <t>Payer of fixed agrees to pay a specific forward rate on a specified notional principal.  In return she received floating.</t>
    <phoneticPr fontId="2" type="noConversion"/>
  </si>
  <si>
    <t>The payer of floating agrees to pay the prevailing market floating rate on the notional principal.</t>
    <phoneticPr fontId="2" type="noConversion"/>
  </si>
  <si>
    <t>The contract therefore must specify:</t>
    <phoneticPr fontId="2" type="noConversion"/>
  </si>
  <si>
    <t>Notional Principal:</t>
    <phoneticPr fontId="2" type="noConversion"/>
  </si>
  <si>
    <t>Forward Rate</t>
    <phoneticPr fontId="2" type="noConversion"/>
  </si>
  <si>
    <t>Reset Date:</t>
    <phoneticPr fontId="2" type="noConversion"/>
  </si>
  <si>
    <t>Floating Rate:</t>
    <phoneticPr fontId="2" type="noConversion"/>
  </si>
  <si>
    <t>90-Day Libor</t>
    <phoneticPr fontId="2" type="noConversion"/>
  </si>
  <si>
    <t>Tenor</t>
    <phoneticPr fontId="2" type="noConversion"/>
  </si>
  <si>
    <t>90 days</t>
    <phoneticPr fontId="2" type="noConversion"/>
  </si>
  <si>
    <t>Payment Date:</t>
    <phoneticPr fontId="2" type="noConversion"/>
  </si>
  <si>
    <t>--generally the payment date is one tenor period after the reset date.</t>
    <phoneticPr fontId="2" type="noConversion"/>
  </si>
  <si>
    <t>--The forward rate is the rate that makes the market value of this contract 0, when it is initialized.</t>
    <phoneticPr fontId="2" type="noConversion"/>
  </si>
  <si>
    <t>So, in this example, suppose that 90-day Libor is 1.45% on July 15, 2015.</t>
    <phoneticPr fontId="2" type="noConversion"/>
  </si>
  <si>
    <t xml:space="preserve">   and,</t>
    <phoneticPr fontId="2" type="noConversion"/>
  </si>
  <si>
    <t>$1 in 12 months is worth</t>
    <phoneticPr fontId="2" type="noConversion"/>
  </si>
  <si>
    <t xml:space="preserve">In general, </t>
    <phoneticPr fontId="2" type="noConversion"/>
  </si>
  <si>
    <t>and the continuously compounded forward rate is</t>
    <phoneticPr fontId="2" type="noConversion"/>
  </si>
  <si>
    <t>this is the forward discount factor.</t>
    <phoneticPr fontId="2" type="noConversion"/>
  </si>
  <si>
    <t xml:space="preserve">  Short 100 million of the 6-month bill.</t>
    <phoneticPr fontId="2" type="noConversion"/>
  </si>
  <si>
    <t xml:space="preserve">   Invest the proceeds in the 1-year bill</t>
    <phoneticPr fontId="2" type="noConversion"/>
  </si>
  <si>
    <t>In 6 months close the short position and receive 100 million from the firm.</t>
    <phoneticPr fontId="2" type="noConversion"/>
  </si>
  <si>
    <t xml:space="preserve">  Use the proceeds from the firm to retire the short position</t>
    <phoneticPr fontId="2" type="noConversion"/>
  </si>
  <si>
    <t>Now give the 6 month old 12-month bill to the firm in exchange for the 100 million.</t>
    <phoneticPr fontId="2" type="noConversion"/>
  </si>
  <si>
    <t xml:space="preserve">In 12 months the firm will receive </t>
    <phoneticPr fontId="2" type="noConversion"/>
  </si>
  <si>
    <t xml:space="preserve"> million</t>
    <phoneticPr fontId="2" type="noConversion"/>
  </si>
  <si>
    <t xml:space="preserve"> which is an annualized bond equivalent yield of:</t>
    <phoneticPr fontId="2" type="noConversion"/>
  </si>
  <si>
    <t>So the term structure of interest rates, not only pins down the yields that you can earn today on any term bond, it pins down the forward rates as well.</t>
    <phoneticPr fontId="2" type="noConversion"/>
  </si>
  <si>
    <t>F(0,0.5,1)</t>
    <phoneticPr fontId="2" type="noConversion"/>
  </si>
  <si>
    <t>=</t>
    <phoneticPr fontId="2" type="noConversion"/>
  </si>
  <si>
    <t>Z(0,1)</t>
    <phoneticPr fontId="2" type="noConversion"/>
  </si>
  <si>
    <t>Z(0,0.5)</t>
    <phoneticPr fontId="2" type="noConversion"/>
  </si>
  <si>
    <t>==&gt;</t>
    <phoneticPr fontId="2" type="noConversion"/>
  </si>
  <si>
    <t xml:space="preserve">$1 in 6 months is worth </t>
    <phoneticPr fontId="2" type="noConversion"/>
  </si>
  <si>
    <t xml:space="preserve"> today</t>
    <phoneticPr fontId="2" type="noConversion"/>
  </si>
  <si>
    <t xml:space="preserve">$1 in 12 months is worth </t>
    <phoneticPr fontId="2" type="noConversion"/>
  </si>
  <si>
    <t xml:space="preserve">Veronesi provides the example of a firm that will receive </t>
    <phoneticPr fontId="2" type="noConversion"/>
  </si>
  <si>
    <t xml:space="preserve">  in 6 months.</t>
    <phoneticPr fontId="2" type="noConversion"/>
  </si>
  <si>
    <t xml:space="preserve">  At which point, it anticipates that it will not need the funds for another 6 months, and wants to lock-in a return today.</t>
    <phoneticPr fontId="2" type="noConversion"/>
  </si>
  <si>
    <t>The relevant interest rate is the 6-month forward rate, 6 months from today.  Note I have to tell you when the period starts and when it ends.</t>
    <phoneticPr fontId="2" type="noConversion"/>
  </si>
  <si>
    <t>Time</t>
    <phoneticPr fontId="2" type="noConversion"/>
  </si>
  <si>
    <r>
      <t>T</t>
    </r>
    <r>
      <rPr>
        <vertAlign val="subscript"/>
        <sz val="10"/>
        <rFont val="Verdana"/>
        <family val="2"/>
      </rPr>
      <t>0</t>
    </r>
    <phoneticPr fontId="2" type="noConversion"/>
  </si>
  <si>
    <r>
      <t>T</t>
    </r>
    <r>
      <rPr>
        <vertAlign val="subscript"/>
        <sz val="10"/>
        <rFont val="Verdana"/>
        <family val="2"/>
      </rPr>
      <t>1</t>
    </r>
    <phoneticPr fontId="2" type="noConversion"/>
  </si>
  <si>
    <r>
      <t>T</t>
    </r>
    <r>
      <rPr>
        <vertAlign val="subscript"/>
        <sz val="10"/>
        <rFont val="Verdana"/>
        <family val="2"/>
      </rPr>
      <t>2</t>
    </r>
    <phoneticPr fontId="2" type="noConversion"/>
  </si>
  <si>
    <t>today</t>
    <phoneticPr fontId="2" type="noConversion"/>
  </si>
  <si>
    <t>6 months from today</t>
    <phoneticPr fontId="2" type="noConversion"/>
  </si>
  <si>
    <t>12 months from today</t>
    <phoneticPr fontId="2" type="noConversion"/>
  </si>
  <si>
    <t>Current T-Bill Prices:</t>
    <phoneticPr fontId="2" type="noConversion"/>
  </si>
  <si>
    <t>Implied spot rates</t>
    <phoneticPr fontId="2" type="noConversion"/>
  </si>
  <si>
    <r>
      <t>The bank offers a forward rate, f</t>
    </r>
    <r>
      <rPr>
        <vertAlign val="subscript"/>
        <sz val="10"/>
        <rFont val="Verdana"/>
        <family val="2"/>
      </rPr>
      <t xml:space="preserve">2 </t>
    </r>
    <r>
      <rPr>
        <sz val="10"/>
        <rFont val="Verdana"/>
        <family val="2"/>
      </rPr>
      <t>of:</t>
    </r>
    <phoneticPr fontId="2" type="noConversion"/>
  </si>
  <si>
    <t xml:space="preserve">  (This is semi-annually compounded, and a one-period rate that matures at time 2.)</t>
    <phoneticPr fontId="2" type="noConversion"/>
  </si>
  <si>
    <t>The bank can cover this forward commitment by buying a 1-year bill, and shorting a 6-month bill:</t>
    <phoneticPr fontId="2" type="noConversion"/>
  </si>
  <si>
    <t>So in this instance, the swap spread is:</t>
  </si>
  <si>
    <t xml:space="preserve">  (Why is this positive?)</t>
  </si>
  <si>
    <t>Convergence trade:</t>
  </si>
  <si>
    <t>Enter a pay-floating, receive fixed swap, and short the T-Note.</t>
  </si>
  <si>
    <t xml:space="preserve">  By shorting the note, the hedge fund will earn the repo rate on its cash.</t>
  </si>
  <si>
    <t xml:space="preserve"> The note's owner pays the repo rate on this cash.)</t>
  </si>
  <si>
    <t>The current Libor-repo spread is:</t>
  </si>
  <si>
    <t xml:space="preserve">   (It borrows the note using a reverse repo, where the owner of the note uses it as collateral to borrow the cash from the hedge fund. </t>
  </si>
  <si>
    <t>The net spread that the hedge fund hopes to capture with a convergence trade:</t>
  </si>
  <si>
    <t>The hedge fund managers anchored on the historical average for this spread of:</t>
  </si>
  <si>
    <t>Size of trade:</t>
  </si>
  <si>
    <t>Sell T-Notes:</t>
  </si>
  <si>
    <t>Assuming 0 haircut, borrow this number of notes from the repo dealer.  Sell the notes in the cash market, and post the cash with the repo dealer.</t>
  </si>
  <si>
    <t>Enter 5-year fixed-for floating swap for $100 million notional principal.</t>
  </si>
  <si>
    <t>Swap:</t>
  </si>
  <si>
    <t>Note:</t>
  </si>
  <si>
    <t>=</t>
  </si>
  <si>
    <t xml:space="preserve">  This is guaranteed over the 5-year life of the positions.</t>
  </si>
  <si>
    <r>
      <t xml:space="preserve"> So </t>
    </r>
    <r>
      <rPr>
        <b/>
        <sz val="10"/>
        <rFont val="Verdana"/>
        <family val="2"/>
      </rPr>
      <t>every 6 months</t>
    </r>
    <r>
      <rPr>
        <sz val="10"/>
        <rFont val="Verdana"/>
        <family val="2"/>
      </rPr>
      <t>, PiVe will receive the fixed swap coupon and pay the fixed note coupon:</t>
    </r>
  </si>
  <si>
    <t>Every 3 months the Libor Repo position has the following cash consequences:</t>
  </si>
  <si>
    <t>Notional:</t>
  </si>
  <si>
    <t>-</t>
  </si>
  <si>
    <t xml:space="preserve"> X {r(t - .25)</t>
  </si>
  <si>
    <t>l(t - .25) }</t>
  </si>
  <si>
    <t>So, on Sept 30, 2006, the cash flow is:</t>
  </si>
  <si>
    <t>So, PiVe expecetd to receive a cash flow of around:</t>
  </si>
  <si>
    <t xml:space="preserve">  (Several typos in Veronesi on p. 192)</t>
  </si>
  <si>
    <t>Veronesi's Figure 5.6 (p. 193) shows that by the third quarter of 2008, the trade had lost money.</t>
  </si>
  <si>
    <t>The financial crisis brought counterparty risk to the forefront, so the Libor-repo spread climbed to 120 basis poimts.</t>
  </si>
  <si>
    <t>In the crisis, there was a flight to quality so Treasury prices rose.  The repo dealer would ask PiVe to post more collateral against</t>
  </si>
  <si>
    <t xml:space="preserve">    its short position.</t>
  </si>
  <si>
    <t>The net value of the swap was:</t>
  </si>
  <si>
    <t>The dirty price of the note was:</t>
  </si>
  <si>
    <t xml:space="preserve">  so it lost:</t>
  </si>
  <si>
    <t xml:space="preserve">  per note</t>
  </si>
  <si>
    <t xml:space="preserve">  -- or </t>
  </si>
  <si>
    <t xml:space="preserve">  in total.</t>
  </si>
  <si>
    <t>for a net cash flow of:</t>
  </si>
  <si>
    <t>The periodic cash flows summed to about 0 by this point, so the loss from this position was roughly $1.1 million.</t>
  </si>
  <si>
    <t xml:space="preserve">  (See Figure 5.8 B on p. 197.)</t>
  </si>
  <si>
    <t>As it closed out its trade, the swap had increased significantly, as the 5-year rate had fallen to 3.3%.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</si>
</sst>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</font>
    <font>
      <b/>
      <sz val="10"/>
      <name val="Verdana"/>
      <family val="2"/>
    </font>
    <font>
      <sz val="8"/>
      <name val="Verdana"/>
      <family val="2"/>
    </font>
    <font>
      <vertAlign val="subscript"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3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0" fontId="0" fillId="0" borderId="0" xfId="0" applyNumberFormat="1"/>
    <xf numFmtId="0" fontId="0" fillId="0" borderId="0" xfId="0" quotePrefix="1"/>
    <xf numFmtId="15" fontId="0" fillId="0" borderId="0" xfId="0" applyNumberFormat="1"/>
    <xf numFmtId="0" fontId="1" fillId="0" borderId="0" xfId="0" applyFont="1"/>
    <xf numFmtId="14" fontId="0" fillId="0" borderId="0" xfId="0" applyNumberFormat="1"/>
    <xf numFmtId="0" fontId="4" fillId="0" borderId="0" xfId="0" applyFont="1"/>
    <xf numFmtId="1" fontId="0" fillId="0" borderId="0" xfId="0" applyNumberFormat="1"/>
    <xf numFmtId="0" fontId="4" fillId="0" borderId="0" xfId="0" quotePrefix="1" applyFont="1"/>
    <xf numFmtId="0" fontId="4" fillId="0" borderId="0" xfId="0" quotePrefix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0</xdr:rowOff>
        </xdr:from>
        <xdr:to>
          <xdr:col>2</xdr:col>
          <xdr:colOff>200025</xdr:colOff>
          <xdr:row>38</xdr:row>
          <xdr:rowOff>57150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42</xdr:row>
          <xdr:rowOff>0</xdr:rowOff>
        </xdr:from>
        <xdr:to>
          <xdr:col>8</xdr:col>
          <xdr:colOff>552450</xdr:colOff>
          <xdr:row>44</xdr:row>
          <xdr:rowOff>57150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390525</xdr:colOff>
          <xdr:row>45</xdr:row>
          <xdr:rowOff>85725</xdr:rowOff>
        </xdr:from>
        <xdr:to>
          <xdr:col>13</xdr:col>
          <xdr:colOff>257175</xdr:colOff>
          <xdr:row>48</xdr:row>
          <xdr:rowOff>114300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wmf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wmf"/><Relationship Id="rId5" Type="http://schemas.openxmlformats.org/officeDocument/2006/relationships/oleObject" Target="../embeddings/oleObject2.bin"/><Relationship Id="rId4" Type="http://schemas.openxmlformats.org/officeDocument/2006/relationships/image" Target="../media/image1.w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published="0" enableFormatConditionsCalculation="0"/>
  <dimension ref="A1:J153"/>
  <sheetViews>
    <sheetView tabSelected="1" workbookViewId="0">
      <selection activeCell="A144" sqref="A144"/>
    </sheetView>
  </sheetViews>
  <sheetFormatPr defaultColWidth="11" defaultRowHeight="12.75" x14ac:dyDescent="0.2"/>
  <cols>
    <col min="3" max="3" width="12.125" customWidth="1"/>
    <col min="4" max="4" width="14.5" customWidth="1"/>
    <col min="5" max="5" width="11.875" bestFit="1" customWidth="1"/>
  </cols>
  <sheetData>
    <row r="1" spans="1:10" x14ac:dyDescent="0.2">
      <c r="A1" t="s">
        <v>72</v>
      </c>
      <c r="E1" s="1">
        <v>100000000</v>
      </c>
      <c r="F1" t="s">
        <v>73</v>
      </c>
    </row>
    <row r="2" spans="1:10" x14ac:dyDescent="0.2">
      <c r="A2" t="s">
        <v>74</v>
      </c>
    </row>
    <row r="3" spans="1:10" x14ac:dyDescent="0.2">
      <c r="A3" t="s">
        <v>75</v>
      </c>
    </row>
    <row r="4" spans="1:10" x14ac:dyDescent="0.2">
      <c r="A4" s="3" t="s">
        <v>76</v>
      </c>
    </row>
    <row r="5" spans="1:10" ht="14.25" x14ac:dyDescent="0.25">
      <c r="A5" s="3" t="s">
        <v>77</v>
      </c>
      <c r="B5" t="s">
        <v>80</v>
      </c>
    </row>
    <row r="6" spans="1:10" ht="14.25" x14ac:dyDescent="0.25">
      <c r="A6" s="3" t="s">
        <v>78</v>
      </c>
      <c r="B6" t="s">
        <v>81</v>
      </c>
    </row>
    <row r="7" spans="1:10" ht="14.25" x14ac:dyDescent="0.25">
      <c r="A7" s="3" t="s">
        <v>79</v>
      </c>
      <c r="B7" t="s">
        <v>82</v>
      </c>
    </row>
    <row r="9" spans="1:10" x14ac:dyDescent="0.2">
      <c r="A9" s="2" t="s">
        <v>83</v>
      </c>
      <c r="D9" t="s">
        <v>84</v>
      </c>
    </row>
    <row r="10" spans="1:10" ht="14.25" x14ac:dyDescent="0.25">
      <c r="B10" t="s">
        <v>78</v>
      </c>
      <c r="C10">
        <v>97.727999999999994</v>
      </c>
      <c r="D10">
        <f>(100/C10-1)*2</f>
        <v>4.6496398166339326E-2</v>
      </c>
    </row>
    <row r="11" spans="1:10" ht="14.25" x14ac:dyDescent="0.25">
      <c r="B11" s="2" t="s">
        <v>79</v>
      </c>
      <c r="C11">
        <v>95.712999999999994</v>
      </c>
      <c r="D11">
        <f>((100/C11)^(1/2)-1)*2</f>
        <v>4.4299541552156985E-2</v>
      </c>
    </row>
    <row r="13" spans="1:10" ht="14.25" x14ac:dyDescent="0.25">
      <c r="A13" t="s">
        <v>85</v>
      </c>
      <c r="D13" s="4">
        <v>4.2099999999999999E-2</v>
      </c>
      <c r="E13" t="s">
        <v>86</v>
      </c>
    </row>
    <row r="15" spans="1:10" x14ac:dyDescent="0.2">
      <c r="A15" t="s">
        <v>87</v>
      </c>
      <c r="I15">
        <f>C10</f>
        <v>97.727999999999994</v>
      </c>
      <c r="J15" t="s">
        <v>55</v>
      </c>
    </row>
    <row r="16" spans="1:10" x14ac:dyDescent="0.2">
      <c r="A16" t="s">
        <v>34</v>
      </c>
      <c r="H16">
        <f>C10/C11</f>
        <v>1.0210525216010364</v>
      </c>
      <c r="I16">
        <f>-H16*C11</f>
        <v>-97.727999999999994</v>
      </c>
      <c r="J16" t="s">
        <v>56</v>
      </c>
    </row>
    <row r="18" spans="1:10" x14ac:dyDescent="0.2">
      <c r="A18" t="s">
        <v>57</v>
      </c>
      <c r="J18" t="s">
        <v>58</v>
      </c>
    </row>
    <row r="20" spans="1:10" x14ac:dyDescent="0.2">
      <c r="A20" t="s">
        <v>59</v>
      </c>
    </row>
    <row r="22" spans="1:10" x14ac:dyDescent="0.2">
      <c r="A22" t="s">
        <v>60</v>
      </c>
      <c r="D22">
        <f>100*H16</f>
        <v>102.10525216010365</v>
      </c>
      <c r="E22" t="s">
        <v>61</v>
      </c>
      <c r="F22" t="s">
        <v>62</v>
      </c>
      <c r="J22">
        <f>2*(D22/100-1)</f>
        <v>4.2105043202072867E-2</v>
      </c>
    </row>
    <row r="25" spans="1:10" x14ac:dyDescent="0.2">
      <c r="A25" t="s">
        <v>63</v>
      </c>
    </row>
    <row r="27" spans="1:10" x14ac:dyDescent="0.2">
      <c r="A27" t="s">
        <v>67</v>
      </c>
      <c r="B27">
        <f>C10/100</f>
        <v>0.97727999999999993</v>
      </c>
    </row>
    <row r="28" spans="1:10" x14ac:dyDescent="0.2">
      <c r="A28" t="s">
        <v>66</v>
      </c>
      <c r="B28">
        <f>C11/100</f>
        <v>0.95712999999999993</v>
      </c>
    </row>
    <row r="31" spans="1:10" x14ac:dyDescent="0.2">
      <c r="A31" t="s">
        <v>64</v>
      </c>
      <c r="B31" s="5" t="s">
        <v>65</v>
      </c>
      <c r="C31">
        <f>B28/B27</f>
        <v>0.97938154878847417</v>
      </c>
    </row>
    <row r="33" spans="1:5" x14ac:dyDescent="0.2">
      <c r="A33" s="5" t="s">
        <v>68</v>
      </c>
      <c r="B33" t="s">
        <v>69</v>
      </c>
      <c r="D33">
        <f>B27</f>
        <v>0.97727999999999993</v>
      </c>
      <c r="E33" t="s">
        <v>70</v>
      </c>
    </row>
    <row r="34" spans="1:5" x14ac:dyDescent="0.2">
      <c r="B34" t="s">
        <v>71</v>
      </c>
      <c r="D34">
        <f>B28</f>
        <v>0.95712999999999993</v>
      </c>
      <c r="E34" t="s">
        <v>70</v>
      </c>
    </row>
    <row r="35" spans="1:5" x14ac:dyDescent="0.2">
      <c r="A35" t="s">
        <v>50</v>
      </c>
      <c r="B35" t="s">
        <v>51</v>
      </c>
      <c r="D35">
        <f>B28/B27</f>
        <v>0.97938154878847417</v>
      </c>
      <c r="E35" t="s">
        <v>73</v>
      </c>
    </row>
    <row r="37" spans="1:5" x14ac:dyDescent="0.2">
      <c r="A37" t="s">
        <v>52</v>
      </c>
      <c r="D37" t="s">
        <v>54</v>
      </c>
    </row>
    <row r="43" spans="1:5" x14ac:dyDescent="0.2">
      <c r="D43" t="s">
        <v>53</v>
      </c>
    </row>
    <row r="47" spans="1:5" x14ac:dyDescent="0.2">
      <c r="A47" t="s">
        <v>31</v>
      </c>
    </row>
    <row r="51" spans="1:10" x14ac:dyDescent="0.2">
      <c r="A51" s="7" t="s">
        <v>26</v>
      </c>
      <c r="C51" t="s">
        <v>35</v>
      </c>
      <c r="J51" t="s">
        <v>32</v>
      </c>
    </row>
    <row r="52" spans="1:10" x14ac:dyDescent="0.2">
      <c r="J52" t="s">
        <v>33</v>
      </c>
    </row>
    <row r="53" spans="1:10" x14ac:dyDescent="0.2">
      <c r="A53" t="s">
        <v>36</v>
      </c>
      <c r="J53" s="5" t="s">
        <v>12</v>
      </c>
    </row>
    <row r="54" spans="1:10" x14ac:dyDescent="0.2">
      <c r="A54" t="s">
        <v>37</v>
      </c>
    </row>
    <row r="56" spans="1:10" x14ac:dyDescent="0.2">
      <c r="A56" t="s">
        <v>38</v>
      </c>
    </row>
    <row r="57" spans="1:10" x14ac:dyDescent="0.2">
      <c r="C57" t="s">
        <v>39</v>
      </c>
      <c r="E57">
        <v>10000000</v>
      </c>
    </row>
    <row r="58" spans="1:10" x14ac:dyDescent="0.2">
      <c r="C58" t="s">
        <v>40</v>
      </c>
      <c r="E58">
        <v>0.02</v>
      </c>
    </row>
    <row r="59" spans="1:10" x14ac:dyDescent="0.2">
      <c r="C59" t="s">
        <v>41</v>
      </c>
      <c r="E59" s="6">
        <v>40738</v>
      </c>
    </row>
    <row r="60" spans="1:10" x14ac:dyDescent="0.2">
      <c r="C60" t="s">
        <v>42</v>
      </c>
      <c r="E60" t="s">
        <v>43</v>
      </c>
    </row>
    <row r="61" spans="1:10" x14ac:dyDescent="0.2">
      <c r="C61" t="s">
        <v>44</v>
      </c>
      <c r="E61" t="s">
        <v>45</v>
      </c>
    </row>
    <row r="62" spans="1:10" x14ac:dyDescent="0.2">
      <c r="C62" t="s">
        <v>46</v>
      </c>
      <c r="E62" s="6">
        <v>40830</v>
      </c>
    </row>
    <row r="63" spans="1:10" x14ac:dyDescent="0.2">
      <c r="F63" s="5" t="s">
        <v>47</v>
      </c>
    </row>
    <row r="64" spans="1:10" x14ac:dyDescent="0.2">
      <c r="F64" s="5" t="s">
        <v>48</v>
      </c>
    </row>
    <row r="65" spans="1:10" x14ac:dyDescent="0.2">
      <c r="A65" t="s">
        <v>49</v>
      </c>
      <c r="G65">
        <v>1.4500000000000001E-2</v>
      </c>
    </row>
    <row r="67" spans="1:10" x14ac:dyDescent="0.2">
      <c r="A67" t="s">
        <v>20</v>
      </c>
      <c r="D67">
        <f>E57/4*E58</f>
        <v>50000</v>
      </c>
      <c r="E67" t="s">
        <v>22</v>
      </c>
    </row>
    <row r="68" spans="1:10" x14ac:dyDescent="0.2">
      <c r="A68" t="s">
        <v>21</v>
      </c>
      <c r="D68">
        <f>E57/4*G65</f>
        <v>36250</v>
      </c>
      <c r="E68" t="s">
        <v>22</v>
      </c>
    </row>
    <row r="70" spans="1:10" x14ac:dyDescent="0.2">
      <c r="A70" t="s">
        <v>23</v>
      </c>
      <c r="F70">
        <f>D67-D68</f>
        <v>13750</v>
      </c>
      <c r="G70" t="s">
        <v>24</v>
      </c>
    </row>
    <row r="72" spans="1:10" x14ac:dyDescent="0.2">
      <c r="A72" t="s">
        <v>25</v>
      </c>
    </row>
    <row r="75" spans="1:10" x14ac:dyDescent="0.2">
      <c r="A75" s="7" t="s">
        <v>27</v>
      </c>
    </row>
    <row r="76" spans="1:10" x14ac:dyDescent="0.2">
      <c r="B76" s="5" t="s">
        <v>28</v>
      </c>
    </row>
    <row r="78" spans="1:10" x14ac:dyDescent="0.2">
      <c r="A78" t="s">
        <v>29</v>
      </c>
      <c r="D78">
        <f>C31</f>
        <v>0.97938154878847417</v>
      </c>
      <c r="E78" t="s">
        <v>30</v>
      </c>
      <c r="J78">
        <f>100*D78</f>
        <v>97.938154878847413</v>
      </c>
    </row>
    <row r="80" spans="1:10" x14ac:dyDescent="0.2">
      <c r="A80" t="s">
        <v>13</v>
      </c>
    </row>
    <row r="81" spans="1:2" x14ac:dyDescent="0.2">
      <c r="B81" s="5" t="s">
        <v>14</v>
      </c>
    </row>
    <row r="86" spans="1:2" x14ac:dyDescent="0.2">
      <c r="A86" s="7" t="s">
        <v>15</v>
      </c>
      <c r="B86" t="s">
        <v>16</v>
      </c>
    </row>
    <row r="88" spans="1:2" x14ac:dyDescent="0.2">
      <c r="A88" t="s">
        <v>17</v>
      </c>
    </row>
    <row r="89" spans="1:2" x14ac:dyDescent="0.2">
      <c r="A89" t="s">
        <v>18</v>
      </c>
    </row>
    <row r="91" spans="1:2" x14ac:dyDescent="0.2">
      <c r="A91" t="s">
        <v>19</v>
      </c>
    </row>
    <row r="93" spans="1:2" x14ac:dyDescent="0.2">
      <c r="A93" t="s">
        <v>0</v>
      </c>
    </row>
    <row r="94" spans="1:2" x14ac:dyDescent="0.2">
      <c r="B94" t="s">
        <v>1</v>
      </c>
    </row>
    <row r="95" spans="1:2" x14ac:dyDescent="0.2">
      <c r="B95" t="s">
        <v>2</v>
      </c>
    </row>
    <row r="96" spans="1:2" x14ac:dyDescent="0.2">
      <c r="B96" t="s">
        <v>3</v>
      </c>
    </row>
    <row r="97" spans="1:9" x14ac:dyDescent="0.2">
      <c r="B97" t="s">
        <v>4</v>
      </c>
    </row>
    <row r="99" spans="1:9" x14ac:dyDescent="0.2">
      <c r="A99" t="s">
        <v>5</v>
      </c>
    </row>
    <row r="100" spans="1:9" x14ac:dyDescent="0.2">
      <c r="B100" s="8">
        <v>37436</v>
      </c>
    </row>
    <row r="101" spans="1:9" x14ac:dyDescent="0.2">
      <c r="C101" t="s">
        <v>6</v>
      </c>
      <c r="E101">
        <v>5.5080999999999998E-2</v>
      </c>
    </row>
    <row r="102" spans="1:9" x14ac:dyDescent="0.2">
      <c r="C102" t="s">
        <v>7</v>
      </c>
      <c r="E102">
        <v>5.2699999999999997E-2</v>
      </c>
    </row>
    <row r="103" spans="1:9" x14ac:dyDescent="0.2">
      <c r="C103" t="s">
        <v>8</v>
      </c>
      <c r="E103">
        <v>5.6899999999999999E-2</v>
      </c>
    </row>
    <row r="104" spans="1:9" x14ac:dyDescent="0.2">
      <c r="C104" t="s">
        <v>9</v>
      </c>
      <c r="E104">
        <v>100.1172</v>
      </c>
      <c r="F104" t="s">
        <v>10</v>
      </c>
      <c r="H104" t="s">
        <v>11</v>
      </c>
      <c r="I104">
        <f>YIELD(B100,H105,C105,E104,100,2,1)</f>
        <v>5.0981497850687736E-2</v>
      </c>
    </row>
    <row r="105" spans="1:9" x14ac:dyDescent="0.2">
      <c r="C105">
        <v>5.1249999999999997E-2</v>
      </c>
      <c r="H105" s="8">
        <v>39262</v>
      </c>
    </row>
    <row r="107" spans="1:9" x14ac:dyDescent="0.2">
      <c r="A107" s="9" t="s">
        <v>88</v>
      </c>
      <c r="E107">
        <f>E103-I104</f>
        <v>5.918502149312263E-3</v>
      </c>
      <c r="F107" s="9" t="s">
        <v>89</v>
      </c>
    </row>
    <row r="109" spans="1:9" x14ac:dyDescent="0.2">
      <c r="A109" s="9" t="s">
        <v>90</v>
      </c>
      <c r="C109" s="9" t="s">
        <v>91</v>
      </c>
    </row>
    <row r="110" spans="1:9" x14ac:dyDescent="0.2">
      <c r="C110" s="9" t="s">
        <v>92</v>
      </c>
    </row>
    <row r="111" spans="1:9" x14ac:dyDescent="0.2">
      <c r="C111" s="9" t="s">
        <v>95</v>
      </c>
    </row>
    <row r="112" spans="1:9" x14ac:dyDescent="0.2">
      <c r="D112" s="9" t="s">
        <v>93</v>
      </c>
    </row>
    <row r="113" spans="1:10" x14ac:dyDescent="0.2">
      <c r="C113" s="9" t="s">
        <v>94</v>
      </c>
      <c r="F113">
        <f>E101-E102</f>
        <v>2.3810000000000012E-3</v>
      </c>
      <c r="G113" s="9" t="s">
        <v>89</v>
      </c>
    </row>
    <row r="115" spans="1:10" x14ac:dyDescent="0.2">
      <c r="C115" s="9" t="s">
        <v>96</v>
      </c>
      <c r="J115">
        <f>E107-F113</f>
        <v>3.5375021493122619E-3</v>
      </c>
    </row>
    <row r="117" spans="1:10" x14ac:dyDescent="0.2">
      <c r="C117" s="9" t="s">
        <v>97</v>
      </c>
      <c r="J117">
        <v>2.0999999999999999E-3</v>
      </c>
    </row>
    <row r="119" spans="1:10" x14ac:dyDescent="0.2">
      <c r="A119" s="9" t="s">
        <v>98</v>
      </c>
      <c r="C119">
        <v>100000000</v>
      </c>
    </row>
    <row r="120" spans="1:10" x14ac:dyDescent="0.2">
      <c r="A120" s="9" t="s">
        <v>99</v>
      </c>
      <c r="C120" s="10">
        <f>C119/E104</f>
        <v>998829.37197604415</v>
      </c>
    </row>
    <row r="121" spans="1:10" x14ac:dyDescent="0.2">
      <c r="A121" s="9" t="s">
        <v>100</v>
      </c>
    </row>
    <row r="123" spans="1:10" x14ac:dyDescent="0.2">
      <c r="A123" s="9" t="s">
        <v>101</v>
      </c>
    </row>
    <row r="124" spans="1:10" x14ac:dyDescent="0.2">
      <c r="A124" s="9" t="s">
        <v>106</v>
      </c>
    </row>
    <row r="126" spans="1:10" x14ac:dyDescent="0.2">
      <c r="B126" s="9" t="s">
        <v>102</v>
      </c>
      <c r="C126">
        <f>C119*0.5*E103</f>
        <v>2845000</v>
      </c>
      <c r="D126" s="9" t="s">
        <v>103</v>
      </c>
      <c r="E126">
        <f>-C120*100*0.5*C105</f>
        <v>-2559500.2656886131</v>
      </c>
      <c r="F126" s="12" t="s">
        <v>104</v>
      </c>
      <c r="G126">
        <f>C126+E126</f>
        <v>285499.73431138694</v>
      </c>
      <c r="H126" s="9" t="s">
        <v>105</v>
      </c>
    </row>
    <row r="128" spans="1:10" x14ac:dyDescent="0.2">
      <c r="A128" s="9" t="s">
        <v>107</v>
      </c>
    </row>
    <row r="130" spans="1:6" x14ac:dyDescent="0.2">
      <c r="A130" s="9" t="s">
        <v>108</v>
      </c>
      <c r="B130">
        <f>0.25*C119</f>
        <v>25000000</v>
      </c>
      <c r="C130" s="9" t="s">
        <v>110</v>
      </c>
      <c r="D130" s="13" t="s">
        <v>109</v>
      </c>
      <c r="E130" s="9" t="s">
        <v>111</v>
      </c>
    </row>
    <row r="132" spans="1:6" x14ac:dyDescent="0.2">
      <c r="A132" s="9" t="s">
        <v>112</v>
      </c>
      <c r="E132">
        <f>B130*(E102-E101)</f>
        <v>-59525.000000000029</v>
      </c>
    </row>
    <row r="134" spans="1:6" x14ac:dyDescent="0.2">
      <c r="A134" s="9" t="s">
        <v>113</v>
      </c>
      <c r="E134">
        <f>G126*2+E132*4</f>
        <v>332899.46862277377</v>
      </c>
      <c r="F134" s="9" t="s">
        <v>114</v>
      </c>
    </row>
    <row r="136" spans="1:6" x14ac:dyDescent="0.2">
      <c r="A136" s="9" t="s">
        <v>115</v>
      </c>
    </row>
    <row r="138" spans="1:6" x14ac:dyDescent="0.2">
      <c r="A138" s="9" t="s">
        <v>116</v>
      </c>
    </row>
    <row r="140" spans="1:6" x14ac:dyDescent="0.2">
      <c r="A140" s="9" t="s">
        <v>117</v>
      </c>
    </row>
    <row r="141" spans="1:6" x14ac:dyDescent="0.2">
      <c r="A141" s="9" t="s">
        <v>118</v>
      </c>
    </row>
    <row r="143" spans="1:6" x14ac:dyDescent="0.2">
      <c r="A143" s="9" t="s">
        <v>128</v>
      </c>
    </row>
    <row r="144" spans="1:6" x14ac:dyDescent="0.2">
      <c r="A144" s="9" t="s">
        <v>119</v>
      </c>
      <c r="D144">
        <v>10210000</v>
      </c>
      <c r="E144" s="9"/>
    </row>
    <row r="146" spans="1:6" x14ac:dyDescent="0.2">
      <c r="A146" s="9" t="s">
        <v>120</v>
      </c>
      <c r="D146">
        <v>111.51</v>
      </c>
    </row>
    <row r="147" spans="1:6" x14ac:dyDescent="0.2">
      <c r="A147" s="9" t="s">
        <v>121</v>
      </c>
      <c r="D147">
        <f>E104-D146</f>
        <v>-11.392800000000008</v>
      </c>
      <c r="E147" s="9" t="s">
        <v>122</v>
      </c>
    </row>
    <row r="148" spans="1:6" x14ac:dyDescent="0.2">
      <c r="B148" s="11" t="s">
        <v>123</v>
      </c>
      <c r="E148">
        <f>D147*C120</f>
        <v>-11379463.269048683</v>
      </c>
      <c r="F148" s="9" t="s">
        <v>124</v>
      </c>
    </row>
    <row r="150" spans="1:6" x14ac:dyDescent="0.2">
      <c r="A150" s="9" t="s">
        <v>125</v>
      </c>
      <c r="D150">
        <f>D144+E148</f>
        <v>-1169463.2690486833</v>
      </c>
    </row>
    <row r="152" spans="1:6" x14ac:dyDescent="0.2">
      <c r="A152" s="9" t="s">
        <v>126</v>
      </c>
    </row>
    <row r="153" spans="1:6" x14ac:dyDescent="0.2">
      <c r="A153" s="9" t="s">
        <v>127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drawing r:id="rId1"/>
  <legacyDrawing r:id="rId2"/>
  <oleObjects>
    <mc:AlternateContent xmlns:mc="http://schemas.openxmlformats.org/markup-compatibility/2006">
      <mc:Choice Requires="x14">
        <oleObject progId="Equation.3" shapeId="1025" r:id="rId3">
          <objectPr defaultSize="0" autoPict="0" r:id="rId4">
            <anchor moveWithCells="1">
              <from>
                <xdr:col>1</xdr:col>
                <xdr:colOff>0</xdr:colOff>
                <xdr:row>36</xdr:row>
                <xdr:rowOff>0</xdr:rowOff>
              </from>
              <to>
                <xdr:col>2</xdr:col>
                <xdr:colOff>200025</xdr:colOff>
                <xdr:row>38</xdr:row>
                <xdr:rowOff>57150</xdr:rowOff>
              </to>
            </anchor>
          </objectPr>
        </oleObject>
      </mc:Choice>
      <mc:Fallback>
        <oleObject progId="Equation.3" shapeId="1025" r:id="rId3"/>
      </mc:Fallback>
    </mc:AlternateContent>
    <mc:AlternateContent xmlns:mc="http://schemas.openxmlformats.org/markup-compatibility/2006">
      <mc:Choice Requires="x14">
        <oleObject progId="Equation.3" shapeId="1026" r:id="rId5">
          <objectPr defaultSize="0" autoPict="0" r:id="rId6">
            <anchor moveWithCells="1">
              <from>
                <xdr:col>7</xdr:col>
                <xdr:colOff>0</xdr:colOff>
                <xdr:row>42</xdr:row>
                <xdr:rowOff>0</xdr:rowOff>
              </from>
              <to>
                <xdr:col>8</xdr:col>
                <xdr:colOff>552450</xdr:colOff>
                <xdr:row>44</xdr:row>
                <xdr:rowOff>57150</xdr:rowOff>
              </to>
            </anchor>
          </objectPr>
        </oleObject>
      </mc:Choice>
      <mc:Fallback>
        <oleObject progId="Equation.3" shapeId="1026" r:id="rId5"/>
      </mc:Fallback>
    </mc:AlternateContent>
    <mc:AlternateContent xmlns:mc="http://schemas.openxmlformats.org/markup-compatibility/2006">
      <mc:Choice Requires="x14">
        <oleObject progId="Equation.3" shapeId="1028" r:id="rId7">
          <objectPr defaultSize="0" autoPict="0" r:id="rId8">
            <anchor moveWithCells="1">
              <from>
                <xdr:col>8</xdr:col>
                <xdr:colOff>390525</xdr:colOff>
                <xdr:row>45</xdr:row>
                <xdr:rowOff>85725</xdr:rowOff>
              </from>
              <to>
                <xdr:col>13</xdr:col>
                <xdr:colOff>257175</xdr:colOff>
                <xdr:row>48</xdr:row>
                <xdr:rowOff>114300</xdr:rowOff>
              </to>
            </anchor>
          </objectPr>
        </oleObject>
      </mc:Choice>
      <mc:Fallback>
        <oleObject progId="Equation.3" shapeId="1028" r:id="rId7"/>
      </mc:Fallback>
    </mc:AlternateContent>
  </oleObject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Christopher Lamoureux</cp:lastModifiedBy>
  <dcterms:created xsi:type="dcterms:W3CDTF">2014-01-10T00:36:45Z</dcterms:created>
  <dcterms:modified xsi:type="dcterms:W3CDTF">2014-01-25T00:58:33Z</dcterms:modified>
</cp:coreProperties>
</file>